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9" activeTab="3"/>
  </bookViews>
  <sheets>
    <sheet name="Tytuł" sheetId="1" r:id="rId1"/>
    <sheet name="ListaTG(D)" sheetId="2" r:id="rId2"/>
    <sheet name="16(D)" sheetId="3" r:id="rId3"/>
    <sheet name="Plan gier4" sheetId="4" r:id="rId4"/>
    <sheet name="Arkusz1" sheetId="5" state="hidden" r:id="rId5"/>
  </sheets>
  <definedNames>
    <definedName name="_xlnm.Print_Area" localSheetId="2">'16(D)'!$A$1:$O$81</definedName>
    <definedName name="_xlnm.Print_Area" localSheetId="1">'ListaTG(D)'!$A$1:$I$41</definedName>
    <definedName name="_xlnm.Print_Area" localSheetId="3">'Plan gier4'!$A$1:$I$54</definedName>
    <definedName name="_Order1">255</definedName>
    <definedName name="HTML_CodePage">1252</definedName>
    <definedName name="HTML_Description">""</definedName>
    <definedName name="HTML_Email">""</definedName>
    <definedName name="HTML_Header">""</definedName>
    <definedName name="HTML_LastUpdate">"7/31/2000"</definedName>
    <definedName name="HTML_LineAfter">FALSE</definedName>
    <definedName name="HTML_LineBefore">FALSE</definedName>
    <definedName name="HTML_Name">"tbarnes"</definedName>
    <definedName name="HTML_OBDlg2">TRUE</definedName>
    <definedName name="HTML_OBDlg4">TRUE</definedName>
    <definedName name="HTML_OS">0</definedName>
    <definedName name="HTML_PathFile">"C:\Documents and Settings\TBARNES\My Documents\HTML Stuff\Draw1.htm"</definedName>
    <definedName name="HTML_Title">""</definedName>
    <definedName name="Imie">#REF!</definedName>
    <definedName name="Nazwisko">#REF!</definedName>
    <definedName name="Nazwisko_Q">#REF!</definedName>
    <definedName name="Nazwisko1">#REF!</definedName>
  </definedNames>
  <calcPr fullCalcOnLoad="1"/>
</workbook>
</file>

<file path=xl/comments2.xml><?xml version="1.0" encoding="utf-8"?>
<comments xmlns="http://schemas.openxmlformats.org/spreadsheetml/2006/main">
  <authors>
    <author/>
  </authors>
  <commentList>
    <comment ref="J9" authorId="0">
      <text>
        <r>
          <rPr>
            <b/>
            <sz val="8"/>
            <color indexed="8"/>
            <rFont val="Tahoma"/>
            <family val="2"/>
          </rPr>
          <t xml:space="preserve">Piotrek:
</t>
        </r>
        <r>
          <rPr>
            <sz val="8"/>
            <color indexed="8"/>
            <rFont val="Tahoma"/>
            <family val="2"/>
          </rPr>
          <t>Nie wypełniaj tej kolumny</t>
        </r>
      </text>
    </comment>
    <comment ref="O9" authorId="0">
      <text>
        <r>
          <rPr>
            <b/>
            <sz val="8"/>
            <color indexed="8"/>
            <rFont val="Tahoma"/>
            <family val="2"/>
          </rPr>
          <t xml:space="preserve">Piotrek:
</t>
        </r>
        <r>
          <rPr>
            <sz val="8"/>
            <color indexed="8"/>
            <rFont val="Tahoma"/>
            <family val="2"/>
          </rPr>
          <t>Nie wypełniaj tej kolumny</t>
        </r>
      </text>
    </comment>
    <comment ref="P9" authorId="0">
      <text>
        <r>
          <rPr>
            <b/>
            <sz val="8"/>
            <color indexed="8"/>
            <rFont val="Tahoma"/>
            <family val="2"/>
          </rPr>
          <t xml:space="preserve">Piotrek:
</t>
        </r>
        <r>
          <rPr>
            <sz val="8"/>
            <color indexed="8"/>
            <rFont val="Tahoma"/>
            <family val="2"/>
          </rPr>
          <t>Nie wypełniaj tej kolumny</t>
        </r>
      </text>
    </comment>
  </commentList>
</comments>
</file>

<file path=xl/comments3.xml><?xml version="1.0" encoding="utf-8"?>
<comments xmlns="http://schemas.openxmlformats.org/spreadsheetml/2006/main">
  <authors>
    <author/>
  </authors>
  <commentList>
    <comment ref="H11" authorId="0">
      <text>
        <r>
          <rPr>
            <b/>
            <sz val="8"/>
            <color indexed="8"/>
            <rFont val="Tahoma"/>
            <family val="2"/>
          </rPr>
          <t xml:space="preserve">Piotrek:
</t>
        </r>
        <r>
          <rPr>
            <sz val="8"/>
            <color indexed="8"/>
            <rFont val="Tahoma"/>
            <family val="2"/>
          </rPr>
          <t>a-przepisuje górne nazwisko
as- przepisuje górne pogrubione
b-przepisuje dolne nazwisko
bs-przepisuje dolne pogrubione</t>
        </r>
      </text>
    </comment>
    <comment ref="L39" authorId="0">
      <text>
        <r>
          <rPr>
            <b/>
            <sz val="8"/>
            <color indexed="8"/>
            <rFont val="Tahoma"/>
            <family val="2"/>
          </rPr>
          <t xml:space="preserve">Piotrek:
</t>
        </r>
        <r>
          <rPr>
            <sz val="8"/>
            <color indexed="8"/>
            <rFont val="Tahoma"/>
            <family val="2"/>
          </rPr>
          <t>a-przepisuje górne nazwisko
as- przepisuje górne pogrubione
b-przepisuje dolne nazwisko
bs-przepisuje dolne pogrubione</t>
        </r>
      </text>
    </comment>
  </commentList>
</comments>
</file>

<file path=xl/sharedStrings.xml><?xml version="1.0" encoding="utf-8"?>
<sst xmlns="http://schemas.openxmlformats.org/spreadsheetml/2006/main" count="229" uniqueCount="139">
  <si>
    <t>"OBSŁUGA TURNIEJÓW PZT"</t>
  </si>
  <si>
    <t>STRONA TYTUŁOWA</t>
  </si>
  <si>
    <t>Uzupełnij podstawowe dane o turnieju:</t>
  </si>
  <si>
    <t>Nazwa turnieju:</t>
  </si>
  <si>
    <t>Lion's Bank Tennis Cup 2016</t>
  </si>
  <si>
    <t>Kategoria:</t>
  </si>
  <si>
    <t>Seniorzy i Amatorzy</t>
  </si>
  <si>
    <t>Dyrektor turnieju:</t>
  </si>
  <si>
    <t>Marcin Plopa</t>
  </si>
  <si>
    <t>Miasto:</t>
  </si>
  <si>
    <t>Gdańsk</t>
  </si>
  <si>
    <t>Sędzia naczelny:</t>
  </si>
  <si>
    <t>Marcin Baruchowski</t>
  </si>
  <si>
    <t>Data:</t>
  </si>
  <si>
    <t>21-24.07.2016</t>
  </si>
  <si>
    <t>Sędzia Naczelny:</t>
  </si>
  <si>
    <t>LISTA UCZESTNIKÓW TURNIEJU GŁÓWNEGO</t>
  </si>
  <si>
    <t>Gracz 1</t>
  </si>
  <si>
    <t>Gracz 2</t>
  </si>
  <si>
    <t>Sortuj 1</t>
  </si>
  <si>
    <t>Rankingi gracza 1</t>
  </si>
  <si>
    <t>Rankingi gracza 2</t>
  </si>
  <si>
    <t>Sortuj 2</t>
  </si>
  <si>
    <t>Sortuj 3</t>
  </si>
  <si>
    <t>Dane gracza 1</t>
  </si>
  <si>
    <t>Dane gracza 2</t>
  </si>
  <si>
    <t>GRACZ 1</t>
  </si>
  <si>
    <t>GRACZ 2</t>
  </si>
  <si>
    <t>#</t>
  </si>
  <si>
    <t>Nazwisko</t>
  </si>
  <si>
    <t>Imię</t>
  </si>
  <si>
    <t>Klub</t>
  </si>
  <si>
    <t>St</t>
  </si>
  <si>
    <t>Rank</t>
  </si>
  <si>
    <t>Priorytet</t>
  </si>
  <si>
    <t>deblowy</t>
  </si>
  <si>
    <t>singlowy</t>
  </si>
  <si>
    <t>Suma rank. deblowych</t>
  </si>
  <si>
    <t>Suma rank. singlowych</t>
  </si>
  <si>
    <t>Nr licencji</t>
  </si>
  <si>
    <t>Data ur.</t>
  </si>
  <si>
    <t xml:space="preserve">TG </t>
  </si>
  <si>
    <t>TG</t>
  </si>
  <si>
    <t>Maciejewski</t>
  </si>
  <si>
    <t>Konrad</t>
  </si>
  <si>
    <t>Moczek</t>
  </si>
  <si>
    <t>Tomasz</t>
  </si>
  <si>
    <t>Paszkowski</t>
  </si>
  <si>
    <t>Hubert</t>
  </si>
  <si>
    <t>wrzesień</t>
  </si>
  <si>
    <t>Leszek</t>
  </si>
  <si>
    <t>Karczewski</t>
  </si>
  <si>
    <t>Marcin</t>
  </si>
  <si>
    <t>Wilamowski</t>
  </si>
  <si>
    <t>Michał</t>
  </si>
  <si>
    <t>Kasica</t>
  </si>
  <si>
    <t xml:space="preserve">Sokół </t>
  </si>
  <si>
    <t>Fyrstenberg</t>
  </si>
  <si>
    <t>Dariusz</t>
  </si>
  <si>
    <t>Wojtowicz</t>
  </si>
  <si>
    <t>Bogucki</t>
  </si>
  <si>
    <t>Stenzel</t>
  </si>
  <si>
    <t>Krzysztof</t>
  </si>
  <si>
    <t>Byzdra</t>
  </si>
  <si>
    <t>Mirosław</t>
  </si>
  <si>
    <t>Targowski</t>
  </si>
  <si>
    <t>Paweł</t>
  </si>
  <si>
    <t>Wawryk</t>
  </si>
  <si>
    <t>Kacper</t>
  </si>
  <si>
    <t>Zwirbulis</t>
  </si>
  <si>
    <t>Mikołaj</t>
  </si>
  <si>
    <t>Rudaś</t>
  </si>
  <si>
    <t>Adrian</t>
  </si>
  <si>
    <t>Skrzypek</t>
  </si>
  <si>
    <t>Ignatowski</t>
  </si>
  <si>
    <t>Marszałek</t>
  </si>
  <si>
    <t>Robert</t>
  </si>
  <si>
    <t>Laskowski</t>
  </si>
  <si>
    <t>Nowak</t>
  </si>
  <si>
    <t>Wojciech</t>
  </si>
  <si>
    <t>Gajewski</t>
  </si>
  <si>
    <t>Pietras</t>
  </si>
  <si>
    <t>Mazurkiewicz</t>
  </si>
  <si>
    <t>Marek</t>
  </si>
  <si>
    <t>Muzykiewicz</t>
  </si>
  <si>
    <t>Kiwit</t>
  </si>
  <si>
    <t>Jacek</t>
  </si>
  <si>
    <t>Kotuchna</t>
  </si>
  <si>
    <t>Wach</t>
  </si>
  <si>
    <t>Lewandowski</t>
  </si>
  <si>
    <t>Daniel</t>
  </si>
  <si>
    <t>Jaworski</t>
  </si>
  <si>
    <t>Mariusz</t>
  </si>
  <si>
    <t>Matuszelański</t>
  </si>
  <si>
    <t>Aleksander</t>
  </si>
  <si>
    <t>TURNIEJ GŁÓWNY</t>
  </si>
  <si>
    <t>GRA PODWÓJNA</t>
  </si>
  <si>
    <t>S</t>
  </si>
  <si>
    <t>Nazwisko i imię</t>
  </si>
  <si>
    <t>II Runda</t>
  </si>
  <si>
    <t>Półfinały</t>
  </si>
  <si>
    <t>Finał</t>
  </si>
  <si>
    <t>as</t>
  </si>
  <si>
    <t>6:2 6:1</t>
  </si>
  <si>
    <t>6:2 6:3</t>
  </si>
  <si>
    <t>a</t>
  </si>
  <si>
    <t>6:1 6:2</t>
  </si>
  <si>
    <t>b</t>
  </si>
  <si>
    <t>6:1 6:3</t>
  </si>
  <si>
    <t>7:5 1:6 10:8</t>
  </si>
  <si>
    <t>6:4 6:1</t>
  </si>
  <si>
    <t>6:1 6:0</t>
  </si>
  <si>
    <t>Zwycięzcy:</t>
  </si>
  <si>
    <t>7:5 0:6 10:7</t>
  </si>
  <si>
    <t>7:5 7:5</t>
  </si>
  <si>
    <t>bs</t>
  </si>
  <si>
    <t>6:4 7:5</t>
  </si>
  <si>
    <t>6:3 7:6(5)</t>
  </si>
  <si>
    <t>4:6 6:1 10:3</t>
  </si>
  <si>
    <t>6:0 6:4</t>
  </si>
  <si>
    <t>5:2 ret.</t>
  </si>
  <si>
    <t>Data i godzina losowania:</t>
  </si>
  <si>
    <t>Oczekujący</t>
  </si>
  <si>
    <t>Zamiast</t>
  </si>
  <si>
    <t>Rozstawione pary</t>
  </si>
  <si>
    <t>Gracze obecni przy losowaniu:</t>
  </si>
  <si>
    <t>Podpis sędziego naczelnego:</t>
  </si>
  <si>
    <t>Piątek, 22.07.16</t>
  </si>
  <si>
    <t>Plan Gier</t>
  </si>
  <si>
    <t>AZS Don Balon 1</t>
  </si>
  <si>
    <t>AZS Don Balon 2</t>
  </si>
  <si>
    <t>AZS Don Balon 3</t>
  </si>
  <si>
    <t>AZS Don Balon 4</t>
  </si>
  <si>
    <t>Początek: 18:00</t>
  </si>
  <si>
    <t>vs.</t>
  </si>
  <si>
    <t>Następnie:</t>
  </si>
  <si>
    <t>Ostatnie mecze mogą zostać przeniesione na inne korty</t>
  </si>
  <si>
    <t>Zapisy na lucky losers zostaną zamknięte o godz:</t>
  </si>
  <si>
    <t>Podpis:</t>
  </si>
</sst>
</file>

<file path=xl/styles.xml><?xml version="1.0" encoding="utf-8"?>
<styleSheet xmlns="http://schemas.openxmlformats.org/spreadsheetml/2006/main">
  <numFmts count="4">
    <numFmt numFmtId="164" formatCode="GENERAL"/>
    <numFmt numFmtId="165" formatCode="D\ MMM\ YY;@"/>
    <numFmt numFmtId="166" formatCode="0"/>
    <numFmt numFmtId="167" formatCode="YY\-MM\-DD\ HH:MM"/>
  </numFmts>
  <fonts count="35">
    <font>
      <sz val="10"/>
      <name val="Arial"/>
      <family val="2"/>
    </font>
    <font>
      <sz val="10"/>
      <color indexed="8"/>
      <name val="Arial"/>
      <family val="2"/>
    </font>
    <font>
      <b/>
      <sz val="14"/>
      <name val="Tahoma"/>
      <family val="2"/>
    </font>
    <font>
      <b/>
      <sz val="10"/>
      <name val="Tahoma"/>
      <family val="2"/>
    </font>
    <font>
      <b/>
      <u val="single"/>
      <sz val="10"/>
      <name val="Verdana"/>
      <family val="2"/>
    </font>
    <font>
      <u val="single"/>
      <sz val="10"/>
      <name val="Arial"/>
      <family val="2"/>
    </font>
    <font>
      <b/>
      <sz val="11"/>
      <name val="Tahoma"/>
      <family val="2"/>
    </font>
    <font>
      <sz val="10"/>
      <name val="Tahoma"/>
      <family val="2"/>
    </font>
    <font>
      <b/>
      <sz val="14"/>
      <name val="Arial"/>
      <family val="2"/>
    </font>
    <font>
      <b/>
      <sz val="8"/>
      <name val="Tahoma"/>
      <family val="2"/>
    </font>
    <font>
      <b/>
      <sz val="12"/>
      <name val="Tahoma"/>
      <family val="2"/>
    </font>
    <font>
      <b/>
      <sz val="8"/>
      <color indexed="12"/>
      <name val="Tahoma"/>
      <family val="2"/>
    </font>
    <font>
      <b/>
      <sz val="10"/>
      <name val="Arial"/>
      <family val="2"/>
    </font>
    <font>
      <b/>
      <sz val="8"/>
      <color indexed="10"/>
      <name val="Tahoma"/>
      <family val="2"/>
    </font>
    <font>
      <b/>
      <sz val="8"/>
      <color indexed="8"/>
      <name val="Tahoma"/>
      <family val="2"/>
    </font>
    <font>
      <sz val="8"/>
      <color indexed="8"/>
      <name val="Tahoma"/>
      <family val="2"/>
    </font>
    <font>
      <sz val="10"/>
      <color indexed="8"/>
      <name val="Tahoma"/>
      <family val="2"/>
    </font>
    <font>
      <sz val="8"/>
      <name val="Tahoma"/>
      <family val="2"/>
    </font>
    <font>
      <sz val="7"/>
      <name val="Tahoma"/>
      <family val="2"/>
    </font>
    <font>
      <b/>
      <u val="single"/>
      <sz val="10"/>
      <name val="Tahoma"/>
      <family val="2"/>
    </font>
    <font>
      <sz val="8"/>
      <color indexed="9"/>
      <name val="Arial"/>
      <family val="2"/>
    </font>
    <font>
      <b/>
      <sz val="7"/>
      <name val="Arial"/>
      <family val="2"/>
    </font>
    <font>
      <sz val="8"/>
      <color indexed="9"/>
      <name val="Tahoma"/>
      <family val="2"/>
    </font>
    <font>
      <sz val="8.5"/>
      <color indexed="8"/>
      <name val="Arial"/>
      <family val="2"/>
    </font>
    <font>
      <sz val="6"/>
      <color indexed="9"/>
      <name val="Tahoma"/>
      <family val="2"/>
    </font>
    <font>
      <sz val="6"/>
      <color indexed="9"/>
      <name val="Arial"/>
      <family val="2"/>
    </font>
    <font>
      <sz val="6"/>
      <name val="Arial"/>
      <family val="2"/>
    </font>
    <font>
      <b/>
      <sz val="8"/>
      <color indexed="9"/>
      <name val="Tahoma"/>
      <family val="2"/>
    </font>
    <font>
      <i/>
      <sz val="8"/>
      <name val="Arial"/>
      <family val="2"/>
    </font>
    <font>
      <sz val="20"/>
      <name val="Arial"/>
      <family val="2"/>
    </font>
    <font>
      <u val="single"/>
      <sz val="18"/>
      <name val="Arial"/>
      <family val="2"/>
    </font>
    <font>
      <sz val="18"/>
      <name val="Arial"/>
      <family val="2"/>
    </font>
    <font>
      <b/>
      <sz val="8"/>
      <name val="Arial"/>
      <family val="2"/>
    </font>
    <font>
      <b/>
      <sz val="16"/>
      <name val="Tahoma"/>
      <family val="2"/>
    </font>
    <font>
      <sz val="8"/>
      <name val="Arial"/>
      <family val="2"/>
    </font>
  </fonts>
  <fills count="8">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s>
  <borders count="42">
    <border>
      <left/>
      <right/>
      <top/>
      <bottom/>
      <diagonal/>
    </border>
    <border>
      <left>
        <color indexed="63"/>
      </left>
      <right>
        <color indexed="63"/>
      </right>
      <top>
        <color indexed="63"/>
      </top>
      <bottom style="hair">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hair">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style="medium">
        <color indexed="8"/>
      </right>
      <top>
        <color indexed="63"/>
      </top>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medium">
        <color indexed="8"/>
      </right>
      <top>
        <color indexed="63"/>
      </top>
      <bottom>
        <color indexed="63"/>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cellStyleXfs>
  <cellXfs count="169">
    <xf numFmtId="164" fontId="0" fillId="0" borderId="0" xfId="0" applyAlignment="1">
      <alignment/>
    </xf>
    <xf numFmtId="164" fontId="0" fillId="2" borderId="0" xfId="0" applyFill="1" applyAlignment="1">
      <alignment/>
    </xf>
    <xf numFmtId="164" fontId="2" fillId="2" borderId="0" xfId="0" applyFont="1" applyFill="1" applyBorder="1" applyAlignment="1">
      <alignment horizontal="center"/>
    </xf>
    <xf numFmtId="164" fontId="3" fillId="2" borderId="0" xfId="0" applyFont="1" applyFill="1" applyBorder="1" applyAlignment="1">
      <alignment horizontal="center"/>
    </xf>
    <xf numFmtId="164" fontId="4" fillId="2" borderId="0" xfId="0" applyFont="1" applyFill="1" applyAlignment="1">
      <alignment/>
    </xf>
    <xf numFmtId="164" fontId="5" fillId="2" borderId="0" xfId="0" applyFont="1" applyFill="1" applyAlignment="1">
      <alignment/>
    </xf>
    <xf numFmtId="164" fontId="3" fillId="2" borderId="0" xfId="0" applyFont="1" applyFill="1" applyAlignment="1">
      <alignment/>
    </xf>
    <xf numFmtId="164" fontId="6" fillId="2" borderId="0" xfId="0" applyFont="1" applyFill="1" applyAlignment="1">
      <alignment horizontal="right"/>
    </xf>
    <xf numFmtId="164" fontId="7" fillId="3" borderId="1" xfId="0" applyFont="1" applyFill="1" applyBorder="1" applyAlignment="1">
      <alignment/>
    </xf>
    <xf numFmtId="164" fontId="0" fillId="3" borderId="1" xfId="0" applyFill="1" applyBorder="1" applyAlignment="1">
      <alignment/>
    </xf>
    <xf numFmtId="164" fontId="3" fillId="2" borderId="0" xfId="0" applyFont="1" applyFill="1" applyAlignment="1">
      <alignment horizontal="right"/>
    </xf>
    <xf numFmtId="164" fontId="0" fillId="2" borderId="0" xfId="0" applyFill="1" applyBorder="1" applyAlignment="1">
      <alignment/>
    </xf>
    <xf numFmtId="164" fontId="2" fillId="2" borderId="0" xfId="0" applyFont="1" applyFill="1" applyAlignment="1">
      <alignment/>
    </xf>
    <xf numFmtId="164" fontId="8" fillId="2" borderId="0" xfId="0" applyFont="1" applyFill="1" applyAlignment="1">
      <alignment/>
    </xf>
    <xf numFmtId="164" fontId="9" fillId="2" borderId="0" xfId="23" applyFont="1" applyFill="1" applyAlignment="1">
      <alignment horizontal="right"/>
      <protection/>
    </xf>
    <xf numFmtId="164" fontId="7" fillId="2" borderId="0" xfId="0" applyFont="1" applyFill="1" applyAlignment="1">
      <alignment/>
    </xf>
    <xf numFmtId="164" fontId="8" fillId="0" borderId="0" xfId="0" applyFont="1" applyAlignment="1">
      <alignment/>
    </xf>
    <xf numFmtId="164" fontId="10" fillId="2" borderId="0" xfId="0" applyFont="1" applyFill="1" applyBorder="1" applyAlignment="1">
      <alignment horizontal="center"/>
    </xf>
    <xf numFmtId="164" fontId="9" fillId="2" borderId="2" xfId="0" applyFont="1" applyFill="1" applyBorder="1" applyAlignment="1">
      <alignment horizontal="center" vertical="center"/>
    </xf>
    <xf numFmtId="164" fontId="3" fillId="2" borderId="3" xfId="0" applyFont="1" applyFill="1" applyBorder="1" applyAlignment="1">
      <alignment horizontal="center" vertical="center"/>
    </xf>
    <xf numFmtId="164" fontId="3" fillId="2" borderId="4" xfId="0" applyFont="1" applyFill="1" applyBorder="1" applyAlignment="1">
      <alignment horizontal="center" vertical="center"/>
    </xf>
    <xf numFmtId="164" fontId="3" fillId="0" borderId="3" xfId="0" applyFont="1" applyBorder="1" applyAlignment="1">
      <alignment horizontal="center" vertical="center"/>
    </xf>
    <xf numFmtId="164" fontId="3" fillId="2" borderId="5" xfId="0" applyFont="1" applyFill="1" applyBorder="1" applyAlignment="1">
      <alignment horizontal="center" vertical="center"/>
    </xf>
    <xf numFmtId="164" fontId="11" fillId="2" borderId="6" xfId="0" applyFont="1" applyFill="1" applyBorder="1" applyAlignment="1">
      <alignment horizontal="center" vertical="center" wrapText="1"/>
    </xf>
    <xf numFmtId="164" fontId="9" fillId="2" borderId="7" xfId="0" applyFont="1" applyFill="1" applyBorder="1" applyAlignment="1">
      <alignment horizontal="center" vertical="center"/>
    </xf>
    <xf numFmtId="164" fontId="9" fillId="2" borderId="3" xfId="0" applyFont="1" applyFill="1" applyBorder="1" applyAlignment="1">
      <alignment horizontal="center"/>
    </xf>
    <xf numFmtId="164" fontId="11" fillId="2" borderId="8" xfId="0" applyFont="1" applyFill="1" applyBorder="1" applyAlignment="1">
      <alignment horizontal="center" vertical="center" wrapText="1"/>
    </xf>
    <xf numFmtId="164" fontId="11" fillId="2" borderId="9" xfId="0" applyFont="1" applyFill="1" applyBorder="1" applyAlignment="1">
      <alignment horizontal="center" vertical="center" wrapText="1"/>
    </xf>
    <xf numFmtId="164" fontId="9" fillId="2" borderId="10" xfId="0" applyFont="1" applyFill="1" applyBorder="1" applyAlignment="1">
      <alignment horizontal="center" vertical="center"/>
    </xf>
    <xf numFmtId="164" fontId="12" fillId="2" borderId="11" xfId="0" applyFont="1" applyFill="1" applyBorder="1" applyAlignment="1">
      <alignment/>
    </xf>
    <xf numFmtId="164" fontId="12" fillId="0" borderId="12" xfId="0" applyFont="1" applyBorder="1" applyAlignment="1">
      <alignment/>
    </xf>
    <xf numFmtId="164" fontId="9" fillId="2" borderId="13" xfId="0" applyFont="1" applyFill="1" applyBorder="1" applyAlignment="1">
      <alignment horizontal="center" vertical="center"/>
    </xf>
    <xf numFmtId="164" fontId="9" fillId="2" borderId="14" xfId="0" applyFont="1" applyFill="1" applyBorder="1" applyAlignment="1">
      <alignment horizontal="center" vertical="center"/>
    </xf>
    <xf numFmtId="164" fontId="9" fillId="2" borderId="15" xfId="0" applyFont="1" applyFill="1" applyBorder="1" applyAlignment="1">
      <alignment horizontal="center" vertical="center"/>
    </xf>
    <xf numFmtId="164" fontId="9" fillId="2" borderId="14" xfId="0" applyFont="1" applyFill="1" applyBorder="1" applyAlignment="1">
      <alignment horizontal="center" vertical="center" wrapText="1"/>
    </xf>
    <xf numFmtId="164" fontId="13" fillId="2" borderId="16" xfId="0" applyFont="1" applyFill="1" applyBorder="1" applyAlignment="1">
      <alignment horizontal="center" vertical="center" wrapText="1"/>
    </xf>
    <xf numFmtId="164" fontId="13" fillId="2" borderId="13" xfId="0" applyFont="1" applyFill="1" applyBorder="1" applyAlignment="1">
      <alignment horizontal="center" vertical="center" wrapText="1"/>
    </xf>
    <xf numFmtId="164" fontId="9" fillId="2" borderId="17" xfId="0" applyFont="1" applyFill="1" applyBorder="1" applyAlignment="1">
      <alignment horizontal="center" vertical="center"/>
    </xf>
    <xf numFmtId="164" fontId="13" fillId="2" borderId="14" xfId="0" applyFont="1" applyFill="1" applyBorder="1" applyAlignment="1">
      <alignment horizontal="center" vertical="center" wrapText="1"/>
    </xf>
    <xf numFmtId="164" fontId="13" fillId="2" borderId="18" xfId="0" applyFont="1" applyFill="1" applyBorder="1" applyAlignment="1">
      <alignment horizontal="center" vertical="center" wrapText="1"/>
    </xf>
    <xf numFmtId="164" fontId="9" fillId="2" borderId="18" xfId="0" applyFont="1" applyFill="1" applyBorder="1" applyAlignment="1">
      <alignment horizontal="center" vertical="center"/>
    </xf>
    <xf numFmtId="164" fontId="12" fillId="2" borderId="19" xfId="0" applyFont="1" applyFill="1" applyBorder="1" applyAlignment="1">
      <alignment/>
    </xf>
    <xf numFmtId="164" fontId="12" fillId="0" borderId="14" xfId="0" applyFont="1" applyBorder="1" applyAlignment="1">
      <alignment/>
    </xf>
    <xf numFmtId="164" fontId="7" fillId="2" borderId="20" xfId="0" applyFont="1" applyFill="1" applyBorder="1" applyAlignment="1">
      <alignment horizontal="center" vertical="center"/>
    </xf>
    <xf numFmtId="164" fontId="7" fillId="0" borderId="14" xfId="0" applyFont="1" applyBorder="1" applyAlignment="1">
      <alignment vertical="center"/>
    </xf>
    <xf numFmtId="164" fontId="16" fillId="2" borderId="14" xfId="0" applyFont="1" applyFill="1" applyBorder="1" applyAlignment="1">
      <alignment vertical="center"/>
    </xf>
    <xf numFmtId="164" fontId="7" fillId="0" borderId="21" xfId="0" applyFont="1" applyBorder="1" applyAlignment="1">
      <alignment vertical="center"/>
    </xf>
    <xf numFmtId="164" fontId="16" fillId="2" borderId="21" xfId="0" applyFont="1" applyFill="1" applyBorder="1" applyAlignment="1">
      <alignment vertical="center"/>
    </xf>
    <xf numFmtId="164" fontId="17" fillId="2" borderId="21" xfId="0" applyFont="1" applyFill="1" applyBorder="1" applyAlignment="1">
      <alignment horizontal="center" vertical="center"/>
    </xf>
    <xf numFmtId="164" fontId="17" fillId="2" borderId="22" xfId="0" applyFont="1" applyFill="1" applyBorder="1" applyAlignment="1">
      <alignment horizontal="center" vertical="center"/>
    </xf>
    <xf numFmtId="164" fontId="18" fillId="2" borderId="20" xfId="0" applyFont="1" applyFill="1" applyBorder="1" applyAlignment="1">
      <alignment horizontal="center" vertical="center"/>
    </xf>
    <xf numFmtId="164" fontId="17" fillId="2" borderId="23" xfId="0" applyFont="1" applyFill="1" applyBorder="1" applyAlignment="1">
      <alignment horizontal="center" vertical="center"/>
    </xf>
    <xf numFmtId="164" fontId="17" fillId="2" borderId="24" xfId="0" applyFont="1" applyFill="1" applyBorder="1" applyAlignment="1">
      <alignment horizontal="center" vertical="center"/>
    </xf>
    <xf numFmtId="164" fontId="17" fillId="0" borderId="21" xfId="0" applyNumberFormat="1" applyFont="1" applyBorder="1" applyAlignment="1">
      <alignment horizontal="center" vertical="center"/>
    </xf>
    <xf numFmtId="165" fontId="17" fillId="0" borderId="24" xfId="0" applyNumberFormat="1" applyFont="1" applyBorder="1" applyAlignment="1">
      <alignment horizontal="center" vertical="center"/>
    </xf>
    <xf numFmtId="164" fontId="0" fillId="0" borderId="0" xfId="0" applyFill="1" applyBorder="1" applyAlignment="1">
      <alignment/>
    </xf>
    <xf numFmtId="164" fontId="0" fillId="0" borderId="25" xfId="0" applyFill="1" applyBorder="1" applyAlignment="1">
      <alignment/>
    </xf>
    <xf numFmtId="164" fontId="0" fillId="0" borderId="26" xfId="0" applyFill="1" applyBorder="1" applyAlignment="1">
      <alignment/>
    </xf>
    <xf numFmtId="164" fontId="0" fillId="0" borderId="21" xfId="0" applyFill="1" applyBorder="1" applyAlignment="1">
      <alignment/>
    </xf>
    <xf numFmtId="164" fontId="0" fillId="2" borderId="26" xfId="0" applyFill="1" applyBorder="1" applyAlignment="1">
      <alignment/>
    </xf>
    <xf numFmtId="164" fontId="0" fillId="0" borderId="21" xfId="0" applyBorder="1" applyAlignment="1">
      <alignment/>
    </xf>
    <xf numFmtId="164" fontId="15" fillId="2" borderId="21" xfId="0" applyFont="1" applyFill="1" applyBorder="1" applyAlignment="1">
      <alignment horizontal="center" vertical="center"/>
    </xf>
    <xf numFmtId="164" fontId="7" fillId="2" borderId="21" xfId="0" applyFont="1" applyFill="1" applyBorder="1" applyAlignment="1">
      <alignment horizontal="center" vertical="center"/>
    </xf>
    <xf numFmtId="164" fontId="7" fillId="2" borderId="27" xfId="0" applyFont="1" applyFill="1" applyBorder="1" applyAlignment="1">
      <alignment horizontal="center" vertical="center"/>
    </xf>
    <xf numFmtId="164" fontId="7" fillId="2" borderId="28" xfId="0" applyFont="1" applyFill="1" applyBorder="1" applyAlignment="1">
      <alignment horizontal="center" vertical="center"/>
    </xf>
    <xf numFmtId="164" fontId="17" fillId="2" borderId="29" xfId="0" applyFont="1" applyFill="1" applyBorder="1" applyAlignment="1">
      <alignment horizontal="center" vertical="center"/>
    </xf>
    <xf numFmtId="164" fontId="18" fillId="2" borderId="27" xfId="0" applyFont="1" applyFill="1" applyBorder="1" applyAlignment="1">
      <alignment horizontal="center" vertical="center"/>
    </xf>
    <xf numFmtId="164" fontId="17" fillId="2" borderId="30" xfId="0" applyFont="1" applyFill="1" applyBorder="1" applyAlignment="1">
      <alignment horizontal="center" vertical="center"/>
    </xf>
    <xf numFmtId="164" fontId="17" fillId="2" borderId="28" xfId="0" applyFont="1" applyFill="1" applyBorder="1" applyAlignment="1">
      <alignment horizontal="center" vertical="center"/>
    </xf>
    <xf numFmtId="164" fontId="17" fillId="2" borderId="31" xfId="0" applyFont="1" applyFill="1" applyBorder="1" applyAlignment="1">
      <alignment horizontal="center" vertical="center"/>
    </xf>
    <xf numFmtId="164" fontId="2" fillId="0" borderId="0" xfId="0" applyFont="1" applyAlignment="1">
      <alignment/>
    </xf>
    <xf numFmtId="164" fontId="19" fillId="2" borderId="0" xfId="0" applyFont="1" applyFill="1" applyAlignment="1">
      <alignment/>
    </xf>
    <xf numFmtId="164" fontId="20" fillId="4" borderId="0" xfId="0" applyFont="1" applyFill="1" applyAlignment="1">
      <alignment/>
    </xf>
    <xf numFmtId="164" fontId="20" fillId="4" borderId="0" xfId="0" applyFont="1" applyFill="1" applyAlignment="1">
      <alignment horizontal="center"/>
    </xf>
    <xf numFmtId="164" fontId="21" fillId="2" borderId="0" xfId="0" applyFont="1" applyFill="1" applyAlignment="1">
      <alignment/>
    </xf>
    <xf numFmtId="164" fontId="0" fillId="2" borderId="0" xfId="0" applyFont="1" applyFill="1" applyAlignment="1">
      <alignment/>
    </xf>
    <xf numFmtId="164" fontId="21" fillId="2" borderId="0" xfId="0" applyFont="1" applyFill="1" applyBorder="1" applyAlignment="1">
      <alignment horizontal="center"/>
    </xf>
    <xf numFmtId="164" fontId="9" fillId="2" borderId="0" xfId="0" applyFont="1" applyFill="1" applyBorder="1" applyAlignment="1">
      <alignment horizontal="center"/>
    </xf>
    <xf numFmtId="164" fontId="9" fillId="2" borderId="0" xfId="0" applyFont="1" applyFill="1" applyBorder="1" applyAlignment="1">
      <alignment/>
    </xf>
    <xf numFmtId="164" fontId="12" fillId="2" borderId="0" xfId="0" applyFont="1" applyFill="1" applyBorder="1" applyAlignment="1">
      <alignment/>
    </xf>
    <xf numFmtId="164" fontId="17" fillId="2" borderId="0" xfId="0" applyFont="1" applyFill="1" applyAlignment="1">
      <alignment/>
    </xf>
    <xf numFmtId="164" fontId="17" fillId="2" borderId="0" xfId="0" applyFont="1" applyFill="1" applyBorder="1" applyAlignment="1">
      <alignment/>
    </xf>
    <xf numFmtId="164" fontId="9" fillId="2" borderId="32" xfId="0" applyFont="1" applyFill="1" applyBorder="1" applyAlignment="1">
      <alignment horizontal="center"/>
    </xf>
    <xf numFmtId="164" fontId="22" fillId="2" borderId="0" xfId="0" applyFont="1" applyFill="1" applyBorder="1" applyAlignment="1">
      <alignment/>
    </xf>
    <xf numFmtId="164" fontId="15" fillId="0" borderId="0" xfId="0" applyNumberFormat="1" applyFont="1" applyFill="1" applyBorder="1" applyAlignment="1">
      <alignment vertical="center"/>
    </xf>
    <xf numFmtId="164" fontId="21" fillId="2" borderId="11" xfId="0" applyFont="1" applyFill="1" applyBorder="1" applyAlignment="1">
      <alignment horizontal="center"/>
    </xf>
    <xf numFmtId="164" fontId="17" fillId="2" borderId="11" xfId="0" applyFont="1" applyFill="1" applyBorder="1" applyAlignment="1">
      <alignment horizontal="center"/>
    </xf>
    <xf numFmtId="164" fontId="22" fillId="2" borderId="11" xfId="0" applyFont="1" applyFill="1" applyBorder="1" applyAlignment="1">
      <alignment horizontal="center"/>
    </xf>
    <xf numFmtId="164" fontId="17" fillId="2" borderId="11" xfId="0" applyFont="1" applyFill="1" applyBorder="1" applyAlignment="1">
      <alignment/>
    </xf>
    <xf numFmtId="164" fontId="22" fillId="2" borderId="33" xfId="0" applyFont="1" applyFill="1" applyBorder="1" applyAlignment="1">
      <alignment/>
    </xf>
    <xf numFmtId="164" fontId="23" fillId="2" borderId="0" xfId="0" applyFont="1" applyFill="1" applyAlignment="1">
      <alignment horizontal="left" vertical="center"/>
    </xf>
    <xf numFmtId="164" fontId="17" fillId="2" borderId="0" xfId="0" applyFont="1" applyFill="1" applyBorder="1" applyAlignment="1">
      <alignment horizontal="center"/>
    </xf>
    <xf numFmtId="164" fontId="24" fillId="2" borderId="34" xfId="0" applyFont="1" applyFill="1" applyBorder="1" applyAlignment="1">
      <alignment/>
    </xf>
    <xf numFmtId="164" fontId="23" fillId="2" borderId="19" xfId="0" applyFont="1" applyFill="1" applyBorder="1" applyAlignment="1">
      <alignment horizontal="left" vertical="center"/>
    </xf>
    <xf numFmtId="164" fontId="22" fillId="2" borderId="0" xfId="0" applyFont="1" applyFill="1" applyBorder="1" applyAlignment="1">
      <alignment horizontal="center"/>
    </xf>
    <xf numFmtId="164" fontId="22" fillId="2" borderId="34" xfId="0" applyFont="1" applyFill="1" applyBorder="1" applyAlignment="1">
      <alignment/>
    </xf>
    <xf numFmtId="166" fontId="25" fillId="2" borderId="33" xfId="0" applyNumberFormat="1" applyFont="1" applyFill="1" applyBorder="1" applyAlignment="1">
      <alignment/>
    </xf>
    <xf numFmtId="166" fontId="25" fillId="2" borderId="0" xfId="0" applyNumberFormat="1" applyFont="1" applyFill="1" applyAlignment="1">
      <alignment horizontal="left"/>
    </xf>
    <xf numFmtId="164" fontId="21" fillId="2" borderId="19" xfId="0" applyFont="1" applyFill="1" applyBorder="1" applyAlignment="1">
      <alignment horizontal="center"/>
    </xf>
    <xf numFmtId="164" fontId="22" fillId="2" borderId="32" xfId="0" applyFont="1" applyFill="1" applyBorder="1" applyAlignment="1">
      <alignment horizontal="center"/>
    </xf>
    <xf numFmtId="164" fontId="22" fillId="2" borderId="17" xfId="0" applyFont="1" applyFill="1" applyBorder="1" applyAlignment="1">
      <alignment/>
    </xf>
    <xf numFmtId="166" fontId="26" fillId="2" borderId="34" xfId="0" applyNumberFormat="1" applyFont="1" applyFill="1" applyBorder="1" applyAlignment="1">
      <alignment/>
    </xf>
    <xf numFmtId="166" fontId="26" fillId="2" borderId="0" xfId="0" applyNumberFormat="1" applyFont="1" applyFill="1" applyAlignment="1">
      <alignment horizontal="left"/>
    </xf>
    <xf numFmtId="166" fontId="25" fillId="2" borderId="11" xfId="0" applyNumberFormat="1" applyFont="1" applyFill="1" applyBorder="1" applyAlignment="1">
      <alignment/>
    </xf>
    <xf numFmtId="166" fontId="25" fillId="2" borderId="0" xfId="0" applyNumberFormat="1" applyFont="1" applyFill="1" applyBorder="1" applyAlignment="1">
      <alignment horizontal="left"/>
    </xf>
    <xf numFmtId="164" fontId="9" fillId="2" borderId="11" xfId="0" applyFont="1" applyFill="1" applyBorder="1" applyAlignment="1">
      <alignment horizontal="center"/>
    </xf>
    <xf numFmtId="164" fontId="9" fillId="2" borderId="11" xfId="0" applyFont="1" applyFill="1" applyBorder="1" applyAlignment="1">
      <alignment/>
    </xf>
    <xf numFmtId="164" fontId="17" fillId="2" borderId="34" xfId="0" applyFont="1" applyFill="1" applyBorder="1" applyAlignment="1">
      <alignment/>
    </xf>
    <xf numFmtId="164" fontId="15" fillId="2" borderId="0" xfId="0" applyNumberFormat="1" applyFont="1" applyFill="1" applyBorder="1" applyAlignment="1">
      <alignment vertical="center"/>
    </xf>
    <xf numFmtId="164" fontId="27" fillId="2" borderId="0" xfId="0" applyFont="1" applyFill="1" applyBorder="1" applyAlignment="1">
      <alignment horizontal="center"/>
    </xf>
    <xf numFmtId="164" fontId="27" fillId="2" borderId="0" xfId="0" applyFont="1" applyFill="1" applyBorder="1" applyAlignment="1">
      <alignment/>
    </xf>
    <xf numFmtId="164" fontId="28" fillId="2" borderId="0" xfId="0" applyFont="1" applyFill="1" applyBorder="1" applyAlignment="1">
      <alignment/>
    </xf>
    <xf numFmtId="164" fontId="21" fillId="2" borderId="11" xfId="0" applyFont="1" applyFill="1" applyBorder="1" applyAlignment="1">
      <alignment/>
    </xf>
    <xf numFmtId="164" fontId="20" fillId="2" borderId="0" xfId="0" applyFont="1" applyFill="1" applyBorder="1" applyAlignment="1">
      <alignment/>
    </xf>
    <xf numFmtId="164" fontId="17" fillId="5" borderId="35" xfId="0" applyFont="1" applyFill="1" applyBorder="1" applyAlignment="1">
      <alignment vertical="center" textRotation="255"/>
    </xf>
    <xf numFmtId="164" fontId="17" fillId="5" borderId="11" xfId="0" applyFont="1" applyFill="1" applyBorder="1" applyAlignment="1">
      <alignment vertical="center"/>
    </xf>
    <xf numFmtId="164" fontId="17" fillId="5" borderId="11" xfId="0" applyFont="1" applyFill="1" applyBorder="1" applyAlignment="1">
      <alignment/>
    </xf>
    <xf numFmtId="164" fontId="17" fillId="5" borderId="11" xfId="0" applyFont="1" applyFill="1" applyBorder="1" applyAlignment="1">
      <alignment horizontal="center"/>
    </xf>
    <xf numFmtId="164" fontId="17" fillId="5" borderId="11" xfId="0" applyFont="1" applyFill="1" applyBorder="1" applyAlignment="1">
      <alignment horizontal="left"/>
    </xf>
    <xf numFmtId="164" fontId="17" fillId="5" borderId="11" xfId="0" applyFont="1" applyFill="1" applyBorder="1" applyAlignment="1">
      <alignment horizontal="center" vertical="center"/>
    </xf>
    <xf numFmtId="164" fontId="17" fillId="5" borderId="33" xfId="0" applyFont="1" applyFill="1" applyBorder="1" applyAlignment="1">
      <alignment horizontal="right" indent="1"/>
    </xf>
    <xf numFmtId="164" fontId="9" fillId="2" borderId="0" xfId="0" applyFont="1" applyFill="1" applyAlignment="1">
      <alignment/>
    </xf>
    <xf numFmtId="164" fontId="17" fillId="5" borderId="36" xfId="0" applyFont="1" applyFill="1" applyBorder="1" applyAlignment="1">
      <alignment/>
    </xf>
    <xf numFmtId="164" fontId="17" fillId="5" borderId="0" xfId="0" applyFont="1" applyFill="1" applyBorder="1" applyAlignment="1">
      <alignment/>
    </xf>
    <xf numFmtId="167" fontId="7" fillId="2" borderId="0" xfId="0" applyNumberFormat="1" applyFont="1" applyFill="1" applyBorder="1" applyAlignment="1">
      <alignment horizontal="center" vertical="center"/>
    </xf>
    <xf numFmtId="164" fontId="17" fillId="5" borderId="34" xfId="0" applyFont="1" applyFill="1" applyBorder="1" applyAlignment="1">
      <alignment horizontal="right" indent="1"/>
    </xf>
    <xf numFmtId="164" fontId="17" fillId="5" borderId="36" xfId="0" applyFont="1" applyFill="1" applyBorder="1" applyAlignment="1">
      <alignment horizontal="left"/>
    </xf>
    <xf numFmtId="164" fontId="18" fillId="2" borderId="0" xfId="0" applyFont="1" applyFill="1" applyBorder="1" applyAlignment="1">
      <alignment horizontal="right"/>
    </xf>
    <xf numFmtId="164" fontId="0" fillId="5" borderId="15" xfId="0" applyFill="1" applyBorder="1" applyAlignment="1">
      <alignment/>
    </xf>
    <xf numFmtId="164" fontId="0" fillId="5" borderId="19" xfId="0" applyFill="1" applyBorder="1" applyAlignment="1">
      <alignment/>
    </xf>
    <xf numFmtId="164" fontId="0" fillId="5" borderId="17" xfId="0" applyFill="1" applyBorder="1" applyAlignment="1">
      <alignment/>
    </xf>
    <xf numFmtId="164" fontId="2" fillId="2" borderId="0" xfId="0" applyNumberFormat="1" applyFont="1" applyFill="1" applyAlignment="1">
      <alignment vertical="center"/>
    </xf>
    <xf numFmtId="164" fontId="29" fillId="2" borderId="0" xfId="0" applyFont="1" applyFill="1" applyAlignment="1">
      <alignment/>
    </xf>
    <xf numFmtId="164" fontId="7" fillId="0" borderId="0" xfId="0" applyNumberFormat="1" applyFont="1" applyFill="1" applyBorder="1" applyAlignment="1">
      <alignment/>
    </xf>
    <xf numFmtId="164" fontId="30" fillId="2" borderId="0" xfId="0" applyFont="1" applyFill="1" applyBorder="1" applyAlignment="1">
      <alignment/>
    </xf>
    <xf numFmtId="164" fontId="31" fillId="2" borderId="0" xfId="0" applyFont="1" applyFill="1" applyAlignment="1">
      <alignment/>
    </xf>
    <xf numFmtId="164" fontId="7" fillId="2" borderId="0" xfId="0" applyNumberFormat="1" applyFont="1" applyFill="1" applyBorder="1" applyAlignment="1">
      <alignment/>
    </xf>
    <xf numFmtId="164" fontId="5" fillId="2" borderId="0" xfId="0" applyFont="1" applyFill="1" applyBorder="1" applyAlignment="1">
      <alignment/>
    </xf>
    <xf numFmtId="164" fontId="10" fillId="2" borderId="0" xfId="0" applyFont="1" applyFill="1" applyAlignment="1">
      <alignment/>
    </xf>
    <xf numFmtId="164" fontId="2" fillId="6" borderId="37" xfId="0" applyFont="1" applyFill="1" applyBorder="1" applyAlignment="1">
      <alignment horizontal="center" vertical="center"/>
    </xf>
    <xf numFmtId="164" fontId="2" fillId="2" borderId="0" xfId="0" applyFont="1" applyFill="1" applyBorder="1" applyAlignment="1">
      <alignment horizontal="center" vertical="center"/>
    </xf>
    <xf numFmtId="164" fontId="32" fillId="2" borderId="0" xfId="0" applyFont="1" applyFill="1" applyBorder="1" applyAlignment="1">
      <alignment horizontal="center" wrapText="1"/>
    </xf>
    <xf numFmtId="164" fontId="33" fillId="2" borderId="0" xfId="0" applyFont="1" applyFill="1" applyBorder="1" applyAlignment="1">
      <alignment horizontal="center" vertical="top"/>
    </xf>
    <xf numFmtId="164" fontId="0" fillId="2" borderId="38" xfId="0" applyFill="1" applyBorder="1" applyAlignment="1">
      <alignment vertical="center"/>
    </xf>
    <xf numFmtId="164" fontId="10" fillId="2" borderId="39" xfId="0" applyFont="1" applyFill="1" applyBorder="1" applyAlignment="1">
      <alignment horizontal="center" vertical="center"/>
    </xf>
    <xf numFmtId="164" fontId="10" fillId="2" borderId="40" xfId="0" applyFont="1" applyFill="1" applyBorder="1" applyAlignment="1">
      <alignment horizontal="center" vertical="center"/>
    </xf>
    <xf numFmtId="164" fontId="10" fillId="2" borderId="8" xfId="0" applyFont="1" applyFill="1" applyBorder="1" applyAlignment="1">
      <alignment horizontal="center" vertical="center"/>
    </xf>
    <xf numFmtId="164" fontId="10" fillId="2" borderId="9" xfId="0" applyFont="1" applyFill="1" applyBorder="1" applyAlignment="1">
      <alignment horizontal="center" vertical="center"/>
    </xf>
    <xf numFmtId="164" fontId="0" fillId="2" borderId="38" xfId="0" applyFill="1" applyBorder="1" applyAlignment="1">
      <alignment/>
    </xf>
    <xf numFmtId="164" fontId="12" fillId="2" borderId="34" xfId="0" applyFont="1" applyFill="1" applyBorder="1" applyAlignment="1">
      <alignment/>
    </xf>
    <xf numFmtId="164" fontId="12" fillId="2" borderId="0" xfId="0" applyFont="1" applyFill="1" applyAlignment="1">
      <alignment/>
    </xf>
    <xf numFmtId="164" fontId="12" fillId="2" borderId="12" xfId="0" applyFont="1" applyFill="1" applyBorder="1" applyAlignment="1">
      <alignment/>
    </xf>
    <xf numFmtId="164" fontId="12" fillId="2" borderId="41" xfId="0" applyFont="1" applyFill="1" applyBorder="1" applyAlignment="1">
      <alignment/>
    </xf>
    <xf numFmtId="164" fontId="0" fillId="2" borderId="34" xfId="0" applyFill="1" applyBorder="1" applyAlignment="1">
      <alignment/>
    </xf>
    <xf numFmtId="164" fontId="0" fillId="2" borderId="25" xfId="0" applyFont="1" applyFill="1" applyBorder="1" applyAlignment="1">
      <alignment/>
    </xf>
    <xf numFmtId="164" fontId="0" fillId="2" borderId="41" xfId="0" applyFont="1" applyFill="1" applyBorder="1" applyAlignment="1">
      <alignment/>
    </xf>
    <xf numFmtId="164" fontId="34" fillId="2" borderId="34" xfId="0" applyFont="1" applyFill="1" applyBorder="1" applyAlignment="1">
      <alignment horizontal="center"/>
    </xf>
    <xf numFmtId="164" fontId="34" fillId="2" borderId="25" xfId="0" applyFont="1" applyFill="1" applyBorder="1" applyAlignment="1">
      <alignment horizontal="center"/>
    </xf>
    <xf numFmtId="164" fontId="34" fillId="2" borderId="41" xfId="0" applyFont="1" applyFill="1" applyBorder="1" applyAlignment="1">
      <alignment horizontal="center"/>
    </xf>
    <xf numFmtId="164" fontId="0" fillId="2" borderId="17" xfId="0" applyFill="1" applyBorder="1" applyAlignment="1">
      <alignment/>
    </xf>
    <xf numFmtId="164" fontId="0" fillId="2" borderId="19" xfId="0" applyFill="1" applyBorder="1" applyAlignment="1">
      <alignment/>
    </xf>
    <xf numFmtId="164" fontId="0" fillId="2" borderId="14" xfId="0" applyFill="1" applyBorder="1" applyAlignment="1">
      <alignment/>
    </xf>
    <xf numFmtId="164" fontId="0" fillId="2" borderId="18" xfId="0" applyFill="1" applyBorder="1" applyAlignment="1">
      <alignment/>
    </xf>
    <xf numFmtId="164" fontId="12" fillId="2" borderId="36" xfId="0" applyFont="1" applyFill="1" applyBorder="1" applyAlignment="1">
      <alignment/>
    </xf>
    <xf numFmtId="164" fontId="0" fillId="2" borderId="25" xfId="0" applyFill="1" applyBorder="1" applyAlignment="1">
      <alignment/>
    </xf>
    <xf numFmtId="164" fontId="0" fillId="2" borderId="14" xfId="0" applyFill="1" applyBorder="1" applyAlignment="1">
      <alignment/>
    </xf>
    <xf numFmtId="164" fontId="0" fillId="2" borderId="16" xfId="0" applyFill="1" applyBorder="1" applyAlignment="1">
      <alignment/>
    </xf>
    <xf numFmtId="164" fontId="3" fillId="7" borderId="0" xfId="0" applyFont="1" applyFill="1" applyAlignment="1">
      <alignment/>
    </xf>
    <xf numFmtId="164" fontId="0" fillId="7" borderId="0" xfId="0" applyFill="1" applyAlignment="1">
      <alignment/>
    </xf>
  </cellXfs>
  <cellStyles count="12">
    <cellStyle name="Normal" xfId="0"/>
    <cellStyle name="Comma" xfId="15"/>
    <cellStyle name="Comma [0]" xfId="16"/>
    <cellStyle name="Currency" xfId="17"/>
    <cellStyle name="Currency [0]" xfId="18"/>
    <cellStyle name="Percent" xfId="19"/>
    <cellStyle name="Normal 2" xfId="20"/>
    <cellStyle name="Normal 3" xfId="21"/>
    <cellStyle name="Normal 4" xfId="22"/>
    <cellStyle name="Normal_Sign-ins1" xfId="23"/>
    <cellStyle name="Normalny 2" xfId="24"/>
    <cellStyle name="Normalny 3" xfId="25"/>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AEAEA"/>
      <rgbColor rgb="00CCEC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1</xdr:row>
      <xdr:rowOff>76200</xdr:rowOff>
    </xdr:from>
    <xdr:to>
      <xdr:col>9</xdr:col>
      <xdr:colOff>171450</xdr:colOff>
      <xdr:row>5</xdr:row>
      <xdr:rowOff>85725</xdr:rowOff>
    </xdr:to>
    <xdr:pic>
      <xdr:nvPicPr>
        <xdr:cNvPr id="1" name="Picture 54"/>
        <xdr:cNvPicPr preferRelativeResize="1">
          <a:picLocks noChangeAspect="1"/>
        </xdr:cNvPicPr>
      </xdr:nvPicPr>
      <xdr:blipFill>
        <a:blip r:embed="rId1"/>
        <a:stretch>
          <a:fillRect/>
        </a:stretch>
      </xdr:blipFill>
      <xdr:spPr>
        <a:xfrm>
          <a:off x="5010150" y="238125"/>
          <a:ext cx="647700" cy="6572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0</xdr:row>
      <xdr:rowOff>85725</xdr:rowOff>
    </xdr:from>
    <xdr:to>
      <xdr:col>11</xdr:col>
      <xdr:colOff>95250</xdr:colOff>
      <xdr:row>4</xdr:row>
      <xdr:rowOff>47625</xdr:rowOff>
    </xdr:to>
    <xdr:pic>
      <xdr:nvPicPr>
        <xdr:cNvPr id="1" name="Picture 58"/>
        <xdr:cNvPicPr preferRelativeResize="1">
          <a:picLocks noChangeAspect="1"/>
        </xdr:cNvPicPr>
      </xdr:nvPicPr>
      <xdr:blipFill>
        <a:blip r:embed="rId1"/>
        <a:stretch>
          <a:fillRect/>
        </a:stretch>
      </xdr:blipFill>
      <xdr:spPr>
        <a:xfrm>
          <a:off x="7124700" y="85725"/>
          <a:ext cx="647700" cy="6953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0</xdr:row>
      <xdr:rowOff>57150</xdr:rowOff>
    </xdr:from>
    <xdr:to>
      <xdr:col>12</xdr:col>
      <xdr:colOff>790575</xdr:colOff>
      <xdr:row>4</xdr:row>
      <xdr:rowOff>19050</xdr:rowOff>
    </xdr:to>
    <xdr:pic>
      <xdr:nvPicPr>
        <xdr:cNvPr id="1" name="Picture 61"/>
        <xdr:cNvPicPr preferRelativeResize="1">
          <a:picLocks noChangeAspect="1"/>
        </xdr:cNvPicPr>
      </xdr:nvPicPr>
      <xdr:blipFill>
        <a:blip r:embed="rId1"/>
        <a:stretch>
          <a:fillRect/>
        </a:stretch>
      </xdr:blipFill>
      <xdr:spPr>
        <a:xfrm>
          <a:off x="5295900" y="57150"/>
          <a:ext cx="647700" cy="6953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85725</xdr:rowOff>
    </xdr:from>
    <xdr:to>
      <xdr:col>5</xdr:col>
      <xdr:colOff>771525</xdr:colOff>
      <xdr:row>4</xdr:row>
      <xdr:rowOff>47625</xdr:rowOff>
    </xdr:to>
    <xdr:pic>
      <xdr:nvPicPr>
        <xdr:cNvPr id="1" name="Picture 25"/>
        <xdr:cNvPicPr preferRelativeResize="1">
          <a:picLocks noChangeAspect="1"/>
        </xdr:cNvPicPr>
      </xdr:nvPicPr>
      <xdr:blipFill>
        <a:blip r:embed="rId1"/>
        <a:stretch>
          <a:fillRect/>
        </a:stretch>
      </xdr:blipFill>
      <xdr:spPr>
        <a:xfrm>
          <a:off x="5010150" y="85725"/>
          <a:ext cx="647700" cy="695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M24"/>
  <sheetViews>
    <sheetView showZeros="0" workbookViewId="0" topLeftCell="A1">
      <selection activeCell="G14" sqref="G14"/>
    </sheetView>
  </sheetViews>
  <sheetFormatPr defaultColWidth="9.140625" defaultRowHeight="12.75"/>
  <sheetData>
    <row r="1" spans="1:12" ht="12.75">
      <c r="A1" s="1"/>
      <c r="B1" s="1"/>
      <c r="C1" s="1"/>
      <c r="D1" s="1"/>
      <c r="E1" s="1"/>
      <c r="F1" s="1"/>
      <c r="G1" s="1"/>
      <c r="H1" s="1"/>
      <c r="I1" s="1"/>
      <c r="J1" s="1"/>
      <c r="K1" s="1"/>
      <c r="L1" s="1"/>
    </row>
    <row r="2" spans="1:13" ht="12.75">
      <c r="A2" s="2" t="s">
        <v>0</v>
      </c>
      <c r="B2" s="2"/>
      <c r="C2" s="2"/>
      <c r="D2" s="2"/>
      <c r="E2" s="2"/>
      <c r="F2" s="2"/>
      <c r="G2" s="2"/>
      <c r="H2" s="2"/>
      <c r="I2" s="2"/>
      <c r="J2" s="1"/>
      <c r="K2" s="1"/>
      <c r="L2" s="1"/>
      <c r="M2" s="1"/>
    </row>
    <row r="3" spans="1:13" ht="12.75">
      <c r="A3" s="1"/>
      <c r="B3" s="1"/>
      <c r="C3" s="1"/>
      <c r="D3" s="1"/>
      <c r="E3" s="1"/>
      <c r="F3" s="1"/>
      <c r="G3" s="1"/>
      <c r="H3" s="1"/>
      <c r="I3" s="1"/>
      <c r="J3" s="1"/>
      <c r="K3" s="1"/>
      <c r="L3" s="1"/>
      <c r="M3" s="1"/>
    </row>
    <row r="4" spans="1:13" ht="12.75">
      <c r="A4" s="3" t="s">
        <v>1</v>
      </c>
      <c r="B4" s="3"/>
      <c r="C4" s="3"/>
      <c r="D4" s="3"/>
      <c r="E4" s="3"/>
      <c r="F4" s="3"/>
      <c r="G4" s="3"/>
      <c r="H4" s="3"/>
      <c r="I4" s="3"/>
      <c r="J4" s="1"/>
      <c r="K4" s="1"/>
      <c r="L4" s="1"/>
      <c r="M4" s="1"/>
    </row>
    <row r="5" spans="1:13" ht="12.75">
      <c r="A5" s="1"/>
      <c r="B5" s="1"/>
      <c r="C5" s="1"/>
      <c r="D5" s="1"/>
      <c r="E5" s="1"/>
      <c r="F5" s="1"/>
      <c r="G5" s="1"/>
      <c r="H5" s="1"/>
      <c r="I5" s="1"/>
      <c r="J5" s="1"/>
      <c r="K5" s="1"/>
      <c r="L5" s="1"/>
      <c r="M5" s="1"/>
    </row>
    <row r="6" spans="1:13" ht="12.75">
      <c r="A6" s="1"/>
      <c r="B6" s="1"/>
      <c r="C6" s="1"/>
      <c r="D6" s="1"/>
      <c r="E6" s="1"/>
      <c r="F6" s="1"/>
      <c r="G6" s="1"/>
      <c r="H6" s="1"/>
      <c r="I6" s="1"/>
      <c r="J6" s="1"/>
      <c r="K6" s="1"/>
      <c r="L6" s="1"/>
      <c r="M6" s="1"/>
    </row>
    <row r="7" spans="1:13" ht="12.75">
      <c r="A7" s="1"/>
      <c r="B7" s="4" t="s">
        <v>2</v>
      </c>
      <c r="C7" s="5"/>
      <c r="D7" s="5"/>
      <c r="E7" s="5"/>
      <c r="F7" s="5"/>
      <c r="G7" s="1"/>
      <c r="H7" s="1"/>
      <c r="I7" s="1"/>
      <c r="J7" s="1"/>
      <c r="K7" s="1"/>
      <c r="L7" s="1"/>
      <c r="M7" s="1"/>
    </row>
    <row r="8" spans="1:13" ht="6" customHeight="1">
      <c r="A8" s="1"/>
      <c r="B8" s="1"/>
      <c r="C8" s="1"/>
      <c r="D8" s="1"/>
      <c r="E8" s="1"/>
      <c r="F8" s="1"/>
      <c r="G8" s="1"/>
      <c r="H8" s="1"/>
      <c r="I8" s="1"/>
      <c r="J8" s="1"/>
      <c r="K8" s="1"/>
      <c r="L8" s="1"/>
      <c r="M8" s="1"/>
    </row>
    <row r="9" spans="1:13" ht="12.75">
      <c r="A9" s="1"/>
      <c r="B9" s="1"/>
      <c r="C9" s="1"/>
      <c r="D9" s="1"/>
      <c r="E9" s="1"/>
      <c r="F9" s="1"/>
      <c r="G9" s="1"/>
      <c r="H9" s="1"/>
      <c r="I9" s="1"/>
      <c r="J9" s="1"/>
      <c r="K9" s="1"/>
      <c r="L9" s="1"/>
      <c r="M9" s="1"/>
    </row>
    <row r="10" spans="1:13" ht="12.75">
      <c r="A10" s="6"/>
      <c r="B10" s="7" t="s">
        <v>3</v>
      </c>
      <c r="C10" s="8" t="s">
        <v>4</v>
      </c>
      <c r="D10" s="9"/>
      <c r="E10" s="1"/>
      <c r="F10" s="10" t="s">
        <v>5</v>
      </c>
      <c r="G10" s="8" t="s">
        <v>6</v>
      </c>
      <c r="H10" s="9"/>
      <c r="I10" s="1"/>
      <c r="J10" s="1"/>
      <c r="K10" s="1"/>
      <c r="L10" s="1"/>
      <c r="M10" s="1"/>
    </row>
    <row r="11" spans="1:13" ht="9.75" customHeight="1">
      <c r="A11" s="1"/>
      <c r="B11" s="1"/>
      <c r="C11" s="1"/>
      <c r="D11" s="1"/>
      <c r="E11" s="1"/>
      <c r="F11" s="1"/>
      <c r="G11" s="1"/>
      <c r="H11" s="1"/>
      <c r="I11" s="1"/>
      <c r="J11" s="1"/>
      <c r="K11" s="1"/>
      <c r="L11" s="1"/>
      <c r="M11" s="1"/>
    </row>
    <row r="12" spans="1:13" ht="14.25" customHeight="1">
      <c r="A12" s="6"/>
      <c r="B12" s="10" t="s">
        <v>7</v>
      </c>
      <c r="C12" s="8" t="s">
        <v>8</v>
      </c>
      <c r="D12" s="9"/>
      <c r="E12" s="1"/>
      <c r="F12" s="10" t="s">
        <v>9</v>
      </c>
      <c r="G12" s="8" t="s">
        <v>10</v>
      </c>
      <c r="H12" s="9"/>
      <c r="I12" s="1"/>
      <c r="J12" s="1"/>
      <c r="K12" s="1"/>
      <c r="L12" s="1"/>
      <c r="M12" s="1"/>
    </row>
    <row r="13" spans="1:13" ht="9.75" customHeight="1">
      <c r="A13" s="1"/>
      <c r="B13" s="1"/>
      <c r="C13" s="1"/>
      <c r="D13" s="1"/>
      <c r="E13" s="1"/>
      <c r="F13" s="1"/>
      <c r="G13" s="1"/>
      <c r="H13" s="1"/>
      <c r="I13" s="1"/>
      <c r="J13" s="1"/>
      <c r="K13" s="1"/>
      <c r="L13" s="1"/>
      <c r="M13" s="1"/>
    </row>
    <row r="14" spans="1:13" ht="14.25" customHeight="1">
      <c r="A14" s="6"/>
      <c r="B14" s="10" t="s">
        <v>11</v>
      </c>
      <c r="C14" s="8" t="s">
        <v>12</v>
      </c>
      <c r="D14" s="9"/>
      <c r="E14" s="1"/>
      <c r="F14" s="10" t="s">
        <v>13</v>
      </c>
      <c r="G14" s="8" t="s">
        <v>14</v>
      </c>
      <c r="H14" s="9"/>
      <c r="I14" s="1"/>
      <c r="J14" s="1"/>
      <c r="K14" s="1"/>
      <c r="L14" s="1"/>
      <c r="M14" s="1"/>
    </row>
    <row r="15" spans="1:13" ht="12.75">
      <c r="A15" s="1"/>
      <c r="B15" s="1"/>
      <c r="C15" s="1"/>
      <c r="D15" s="1"/>
      <c r="E15" s="1"/>
      <c r="F15" s="1"/>
      <c r="G15" s="1"/>
      <c r="H15" s="1"/>
      <c r="I15" s="1"/>
      <c r="J15" s="1"/>
      <c r="K15" s="1"/>
      <c r="L15" s="1"/>
      <c r="M15" s="1"/>
    </row>
    <row r="16" spans="1:13" ht="12.75">
      <c r="A16" s="6"/>
      <c r="B16" s="10"/>
      <c r="C16" s="11"/>
      <c r="D16" s="11"/>
      <c r="E16" s="1"/>
      <c r="F16" s="1"/>
      <c r="G16" s="1"/>
      <c r="H16" s="1"/>
      <c r="I16" s="1"/>
      <c r="J16" s="1"/>
      <c r="K16" s="1"/>
      <c r="L16" s="1"/>
      <c r="M16" s="1"/>
    </row>
    <row r="17" spans="1:13" ht="12.75">
      <c r="A17" s="1"/>
      <c r="B17" s="1"/>
      <c r="C17" s="1"/>
      <c r="D17" s="1"/>
      <c r="E17" s="1"/>
      <c r="F17" s="1"/>
      <c r="G17" s="1"/>
      <c r="H17" s="1"/>
      <c r="I17" s="1"/>
      <c r="J17" s="1"/>
      <c r="K17" s="1"/>
      <c r="L17" s="1"/>
      <c r="M17" s="1"/>
    </row>
    <row r="18" spans="1:13" ht="12.75">
      <c r="A18" s="1"/>
      <c r="B18" s="1"/>
      <c r="C18" s="1"/>
      <c r="D18" s="1"/>
      <c r="E18" s="1"/>
      <c r="F18" s="1"/>
      <c r="G18" s="1"/>
      <c r="H18" s="1"/>
      <c r="I18" s="1"/>
      <c r="J18" s="1"/>
      <c r="K18" s="1"/>
      <c r="L18" s="1"/>
      <c r="M18" s="1"/>
    </row>
    <row r="19" spans="1:13" ht="12.75">
      <c r="A19" s="1"/>
      <c r="B19" s="1"/>
      <c r="C19" s="1"/>
      <c r="D19" s="1"/>
      <c r="E19" s="1"/>
      <c r="F19" s="1"/>
      <c r="G19" s="1"/>
      <c r="H19" s="1"/>
      <c r="I19" s="1"/>
      <c r="J19" s="1"/>
      <c r="K19" s="1"/>
      <c r="L19" s="1"/>
      <c r="M19" s="1"/>
    </row>
    <row r="20" spans="1:13" ht="12.75">
      <c r="A20" s="1"/>
      <c r="B20" s="1"/>
      <c r="C20" s="1"/>
      <c r="D20" s="1"/>
      <c r="E20" s="1"/>
      <c r="F20" s="1"/>
      <c r="G20" s="1"/>
      <c r="H20" s="1"/>
      <c r="I20" s="1"/>
      <c r="J20" s="1"/>
      <c r="K20" s="1"/>
      <c r="L20" s="1"/>
      <c r="M20" s="1"/>
    </row>
    <row r="21" spans="1:13" ht="12.75">
      <c r="A21" s="1"/>
      <c r="B21" s="1"/>
      <c r="C21" s="1"/>
      <c r="D21" s="1"/>
      <c r="E21" s="1"/>
      <c r="F21" s="1"/>
      <c r="G21" s="1"/>
      <c r="H21" s="1"/>
      <c r="I21" s="1"/>
      <c r="J21" s="1"/>
      <c r="K21" s="1"/>
      <c r="L21" s="1"/>
      <c r="M21" s="1"/>
    </row>
    <row r="22" spans="1:13" ht="12.75">
      <c r="A22" s="1"/>
      <c r="B22" s="1"/>
      <c r="C22" s="1"/>
      <c r="D22" s="1"/>
      <c r="E22" s="1"/>
      <c r="F22" s="1"/>
      <c r="G22" s="1"/>
      <c r="H22" s="1"/>
      <c r="I22" s="1"/>
      <c r="J22" s="1"/>
      <c r="K22" s="1"/>
      <c r="L22" s="1"/>
      <c r="M22" s="1"/>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sheetData>
  <sheetProtection selectLockedCells="1" selectUnlockedCells="1"/>
  <mergeCells count="2">
    <mergeCell ref="A2:I2"/>
    <mergeCell ref="A4:I4"/>
  </mergeCells>
  <printOptions/>
  <pageMargins left="0.75" right="0.75" top="1" bottom="1"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X62"/>
  <sheetViews>
    <sheetView showZeros="0" zoomScale="80" zoomScaleNormal="80" workbookViewId="0" topLeftCell="A1">
      <selection activeCell="B11" sqref="B11"/>
    </sheetView>
  </sheetViews>
  <sheetFormatPr defaultColWidth="9.140625" defaultRowHeight="12.75"/>
  <cols>
    <col min="1" max="1" width="2.7109375" style="0" customWidth="1"/>
    <col min="2" max="2" width="13.7109375" style="0" customWidth="1"/>
    <col min="3" max="3" width="12.28125" style="0" customWidth="1"/>
    <col min="4" max="4" width="16.7109375" style="0" customWidth="1"/>
    <col min="5" max="5" width="13.7109375" style="0" customWidth="1"/>
    <col min="6" max="6" width="12.28125" style="0" customWidth="1"/>
    <col min="7" max="7" width="16.7109375" style="0" customWidth="1"/>
    <col min="8" max="8" width="4.28125" style="0" customWidth="1"/>
    <col min="9" max="9" width="5.28125" style="0" customWidth="1"/>
    <col min="10" max="14" width="8.7109375" style="0" customWidth="1"/>
    <col min="15" max="16" width="10.7109375" style="0" customWidth="1"/>
    <col min="17" max="17" width="16.57421875" style="0" customWidth="1"/>
    <col min="19" max="20" width="0" style="0" hidden="1" customWidth="1"/>
    <col min="21" max="21" width="14.8515625" style="0" customWidth="1"/>
    <col min="22" max="22" width="14.57421875" style="0" customWidth="1"/>
    <col min="23" max="23" width="11.28125" style="0" customWidth="1"/>
    <col min="24" max="24" width="11.140625" style="0" customWidth="1"/>
  </cols>
  <sheetData>
    <row r="1" spans="1:23" s="16" customFormat="1" ht="19.5" customHeight="1">
      <c r="A1" s="12" t="str">
        <f>Tytuł!C10</f>
        <v>Lion's Bank Tennis Cup 2016</v>
      </c>
      <c r="B1" s="13"/>
      <c r="C1" s="13"/>
      <c r="D1" s="14" t="s">
        <v>15</v>
      </c>
      <c r="E1" s="15" t="str">
        <f>Tytuł!$C$14</f>
        <v>Marcin Baruchowski</v>
      </c>
      <c r="F1" s="15"/>
      <c r="G1" s="13"/>
      <c r="H1" s="13"/>
      <c r="I1" s="13"/>
      <c r="J1" s="13"/>
      <c r="K1" s="13"/>
      <c r="L1" s="13"/>
      <c r="M1" s="13"/>
      <c r="N1" s="13"/>
      <c r="O1" s="13"/>
      <c r="P1" s="13"/>
      <c r="Q1" s="13"/>
      <c r="R1" s="13"/>
      <c r="S1" s="13"/>
      <c r="T1" s="13"/>
      <c r="U1" s="13"/>
      <c r="V1" s="13"/>
      <c r="W1" s="13"/>
    </row>
    <row r="2" spans="1:23" ht="12.75">
      <c r="A2" s="1"/>
      <c r="B2" s="1"/>
      <c r="C2" s="1"/>
      <c r="D2" s="14" t="s">
        <v>5</v>
      </c>
      <c r="E2" s="15" t="str">
        <f>Tytuł!$G$10</f>
        <v>Seniorzy i Amatorzy</v>
      </c>
      <c r="F2" s="15"/>
      <c r="G2" s="1"/>
      <c r="H2" s="1"/>
      <c r="I2" s="1"/>
      <c r="J2" s="1"/>
      <c r="K2" s="1"/>
      <c r="L2" s="1"/>
      <c r="M2" s="1"/>
      <c r="N2" s="1"/>
      <c r="O2" s="1"/>
      <c r="P2" s="1"/>
      <c r="Q2" s="1"/>
      <c r="R2" s="1"/>
      <c r="S2" s="1"/>
      <c r="T2" s="1"/>
      <c r="U2" s="1"/>
      <c r="V2" s="1"/>
      <c r="W2" s="1"/>
    </row>
    <row r="3" spans="1:23" ht="12.75">
      <c r="A3" s="1"/>
      <c r="B3" s="1"/>
      <c r="C3" s="1"/>
      <c r="D3" s="14" t="s">
        <v>9</v>
      </c>
      <c r="E3" s="15" t="str">
        <f>Tytuł!$G$12</f>
        <v>Gdańsk</v>
      </c>
      <c r="F3" s="15"/>
      <c r="G3" s="1"/>
      <c r="H3" s="1"/>
      <c r="I3" s="1"/>
      <c r="J3" s="1"/>
      <c r="K3" s="1"/>
      <c r="L3" s="1"/>
      <c r="M3" s="1"/>
      <c r="N3" s="1"/>
      <c r="O3" s="1"/>
      <c r="P3" s="1"/>
      <c r="Q3" s="1"/>
      <c r="R3" s="1"/>
      <c r="S3" s="1"/>
      <c r="T3" s="1"/>
      <c r="U3" s="1"/>
      <c r="V3" s="1"/>
      <c r="W3" s="1"/>
    </row>
    <row r="4" spans="1:23" ht="12.75">
      <c r="A4" s="1"/>
      <c r="B4" s="1"/>
      <c r="C4" s="1"/>
      <c r="D4" s="14" t="s">
        <v>13</v>
      </c>
      <c r="E4" s="15" t="str">
        <f>Tytuł!$G$14</f>
        <v>21-24.07.2016</v>
      </c>
      <c r="F4" s="15"/>
      <c r="G4" s="1"/>
      <c r="H4" s="1"/>
      <c r="I4" s="1"/>
      <c r="J4" s="1"/>
      <c r="K4" s="1"/>
      <c r="L4" s="1"/>
      <c r="M4" s="1"/>
      <c r="N4" s="1"/>
      <c r="O4" s="1"/>
      <c r="P4" s="1"/>
      <c r="Q4" s="1"/>
      <c r="R4" s="1"/>
      <c r="S4" s="1"/>
      <c r="T4" s="1"/>
      <c r="U4" s="1"/>
      <c r="V4" s="1"/>
      <c r="W4" s="1"/>
    </row>
    <row r="5" spans="1:23" ht="12.75">
      <c r="A5" s="1"/>
      <c r="B5" s="1"/>
      <c r="C5" s="1"/>
      <c r="D5" s="1"/>
      <c r="E5" s="1"/>
      <c r="F5" s="1"/>
      <c r="G5" s="1"/>
      <c r="H5" s="1"/>
      <c r="I5" s="1"/>
      <c r="J5" s="1"/>
      <c r="K5" s="1"/>
      <c r="L5" s="1"/>
      <c r="M5" s="1"/>
      <c r="N5" s="1"/>
      <c r="O5" s="1"/>
      <c r="P5" s="1"/>
      <c r="Q5" s="1"/>
      <c r="R5" s="1"/>
      <c r="S5" s="1"/>
      <c r="T5" s="1"/>
      <c r="U5" s="1"/>
      <c r="V5" s="1"/>
      <c r="W5" s="1"/>
    </row>
    <row r="6" spans="1:23" ht="12.75">
      <c r="A6" s="17" t="s">
        <v>16</v>
      </c>
      <c r="B6" s="17"/>
      <c r="C6" s="17"/>
      <c r="D6" s="17"/>
      <c r="E6" s="17"/>
      <c r="F6" s="17"/>
      <c r="G6" s="17"/>
      <c r="H6" s="17"/>
      <c r="I6" s="17"/>
      <c r="J6" s="1"/>
      <c r="K6" s="1"/>
      <c r="L6" s="1"/>
      <c r="M6" s="1"/>
      <c r="N6" s="1"/>
      <c r="O6" s="1"/>
      <c r="P6" s="1"/>
      <c r="Q6" s="1"/>
      <c r="R6" s="1"/>
      <c r="S6" s="1"/>
      <c r="T6" s="1"/>
      <c r="U6" s="1"/>
      <c r="V6" s="1"/>
      <c r="W6" s="1"/>
    </row>
    <row r="7" spans="1:23" ht="12.75">
      <c r="A7" s="1"/>
      <c r="B7" s="1"/>
      <c r="C7" s="1"/>
      <c r="D7" s="1"/>
      <c r="E7" s="1"/>
      <c r="F7" s="1"/>
      <c r="G7" s="1"/>
      <c r="H7" s="1"/>
      <c r="I7" s="1"/>
      <c r="J7" s="1"/>
      <c r="K7" s="1"/>
      <c r="L7" s="1"/>
      <c r="M7" s="1"/>
      <c r="N7" s="1"/>
      <c r="O7" s="1"/>
      <c r="P7" s="1"/>
      <c r="Q7" s="1"/>
      <c r="R7" s="1"/>
      <c r="S7" s="1"/>
      <c r="T7" s="1"/>
      <c r="U7" s="11"/>
      <c r="V7" s="11"/>
      <c r="W7" s="11"/>
    </row>
    <row r="8" spans="1:24" ht="13.5" customHeight="1">
      <c r="A8" s="18"/>
      <c r="B8" s="19" t="s">
        <v>17</v>
      </c>
      <c r="C8" s="19"/>
      <c r="D8" s="19"/>
      <c r="E8" s="20" t="s">
        <v>18</v>
      </c>
      <c r="F8" s="20"/>
      <c r="G8" s="20"/>
      <c r="H8" s="21"/>
      <c r="I8" s="22"/>
      <c r="J8" s="23" t="s">
        <v>19</v>
      </c>
      <c r="K8" s="24" t="s">
        <v>20</v>
      </c>
      <c r="L8" s="24"/>
      <c r="M8" s="25" t="s">
        <v>21</v>
      </c>
      <c r="N8" s="25"/>
      <c r="O8" s="26" t="s">
        <v>22</v>
      </c>
      <c r="P8" s="27" t="s">
        <v>23</v>
      </c>
      <c r="Q8" s="24" t="s">
        <v>24</v>
      </c>
      <c r="R8" s="24"/>
      <c r="S8" s="1"/>
      <c r="T8" s="1"/>
      <c r="U8" s="28" t="s">
        <v>25</v>
      </c>
      <c r="V8" s="28"/>
      <c r="W8" s="29" t="s">
        <v>26</v>
      </c>
      <c r="X8" s="30" t="s">
        <v>27</v>
      </c>
    </row>
    <row r="9" spans="1:24" ht="27.75" customHeight="1">
      <c r="A9" s="31" t="s">
        <v>28</v>
      </c>
      <c r="B9" s="32" t="s">
        <v>29</v>
      </c>
      <c r="C9" s="32" t="s">
        <v>30</v>
      </c>
      <c r="D9" s="32" t="s">
        <v>31</v>
      </c>
      <c r="E9" s="32" t="s">
        <v>29</v>
      </c>
      <c r="F9" s="32" t="s">
        <v>30</v>
      </c>
      <c r="G9" s="33" t="s">
        <v>31</v>
      </c>
      <c r="H9" s="34" t="s">
        <v>32</v>
      </c>
      <c r="I9" s="35" t="s">
        <v>33</v>
      </c>
      <c r="J9" s="36" t="s">
        <v>34</v>
      </c>
      <c r="K9" s="37" t="s">
        <v>35</v>
      </c>
      <c r="L9" s="32" t="s">
        <v>36</v>
      </c>
      <c r="M9" s="32" t="s">
        <v>35</v>
      </c>
      <c r="N9" s="32" t="s">
        <v>36</v>
      </c>
      <c r="O9" s="38" t="s">
        <v>37</v>
      </c>
      <c r="P9" s="39" t="s">
        <v>38</v>
      </c>
      <c r="Q9" s="31" t="s">
        <v>39</v>
      </c>
      <c r="R9" s="32" t="s">
        <v>40</v>
      </c>
      <c r="S9" s="1"/>
      <c r="T9" s="1"/>
      <c r="U9" s="31" t="s">
        <v>39</v>
      </c>
      <c r="V9" s="40" t="s">
        <v>40</v>
      </c>
      <c r="W9" s="41" t="s">
        <v>41</v>
      </c>
      <c r="X9" s="42" t="s">
        <v>42</v>
      </c>
    </row>
    <row r="10" spans="1:24" ht="15" customHeight="1">
      <c r="A10" s="43">
        <v>1</v>
      </c>
      <c r="B10" s="44" t="s">
        <v>43</v>
      </c>
      <c r="C10" s="44" t="s">
        <v>44</v>
      </c>
      <c r="D10" s="45">
        <f>IF($W10="","",VLOOKUP($W10,#REF!,4))</f>
      </c>
      <c r="E10" s="46" t="s">
        <v>45</v>
      </c>
      <c r="F10" s="46" t="s">
        <v>46</v>
      </c>
      <c r="G10" s="47">
        <f>IF($X10="","",VLOOKUP($X10,#REF!,4))</f>
      </c>
      <c r="H10" s="48"/>
      <c r="I10" s="49">
        <f>IF(AND(J10="A"),O10,IF(AND(J10="B"),O10&amp;"+",""))</f>
        <v>110</v>
      </c>
      <c r="J10" s="50" t="str">
        <f>IF(AND(B10="",C10="",E10="",F10=""),"z",IF(AND(K10&gt;0,M10&gt;0),"a",IF(AND(K10&gt;0),"b",IF(AND(M10&gt;0),"b",IF(AND(L10&gt;0,N10&gt;0),"c",IF(AND(L10&gt;0,M10="",N10=""),"d",IF(AND(N10&gt;0,K10="",L10=""),"d","")))))))</f>
        <v>a</v>
      </c>
      <c r="K10" s="51">
        <v>10</v>
      </c>
      <c r="L10" s="48">
        <f>IF($W10="","",VLOOKUP($W10,#REF!,8))</f>
      </c>
      <c r="M10" s="48">
        <v>100</v>
      </c>
      <c r="N10" s="48">
        <f>IF($X10="","",VLOOKUP($X10,#REF!,8))</f>
      </c>
      <c r="O10" s="48">
        <f>K10+M10</f>
        <v>110</v>
      </c>
      <c r="P10" s="52">
        <f>L10+N10</f>
        <v>0</v>
      </c>
      <c r="Q10" s="53">
        <f>IF($W10="","",VLOOKUP($W10,#REF!,5))</f>
      </c>
      <c r="R10" s="54">
        <f>IF($W10="","",VLOOKUP($W10,#REF!,6))</f>
      </c>
      <c r="S10" s="1" t="str">
        <f>(UPPER(B10)&amp;", "&amp;C10)</f>
        <v>MACIEJEWSKI, Konrad</v>
      </c>
      <c r="T10" s="1" t="str">
        <f>(UPPER(E10)&amp;", "&amp;F10)</f>
        <v>MOCZEK, Tomasz</v>
      </c>
      <c r="U10" s="53">
        <f>IF($X10="","",VLOOKUP($X10,#REF!,5))</f>
      </c>
      <c r="V10" s="54">
        <f>IF($X10="","",VLOOKUP($X10,#REF!,6))</f>
      </c>
      <c r="W10" s="55"/>
      <c r="X10" s="56"/>
    </row>
    <row r="11" spans="1:24" ht="15" customHeight="1">
      <c r="A11" s="43">
        <v>2</v>
      </c>
      <c r="B11" s="44" t="s">
        <v>47</v>
      </c>
      <c r="C11" s="44" t="s">
        <v>48</v>
      </c>
      <c r="D11" s="45">
        <f>IF($W11="","",VLOOKUP($W11,#REF!,4))</f>
      </c>
      <c r="E11" s="46" t="s">
        <v>49</v>
      </c>
      <c r="F11" s="46" t="s">
        <v>50</v>
      </c>
      <c r="G11" s="47">
        <f>IF($X11="","",VLOOKUP($X11,#REF!,4))</f>
      </c>
      <c r="H11" s="48"/>
      <c r="I11" s="49" t="str">
        <f>IF(AND(J11="A"),O11,IF(AND(J11="B"),O11&amp;"+",""))</f>
        <v>5+</v>
      </c>
      <c r="J11" s="50" t="str">
        <f>IF(AND(B11="",C11="",E11="",F11=""),"z",IF(AND(K11&gt;0,M11&gt;0),"a",IF(AND(K11&gt;0),"b",IF(AND(M11&gt;0),"b",IF(AND(L11&gt;0,N11&gt;0),"c",IF(AND(L11&gt;0,M11="",N11=""),"d",IF(AND(N11&gt;0,K11="",L11=""),"d","")))))))</f>
        <v>b</v>
      </c>
      <c r="K11" s="51"/>
      <c r="L11" s="48">
        <f>IF($W11="","",VLOOKUP($W11,#REF!,8))</f>
      </c>
      <c r="M11" s="48">
        <v>5</v>
      </c>
      <c r="N11" s="48">
        <f>IF($X11="","",VLOOKUP($X11,#REF!,8))</f>
      </c>
      <c r="O11" s="48">
        <f>K11+M11</f>
        <v>5</v>
      </c>
      <c r="P11" s="52">
        <f>L11+N11</f>
        <v>0</v>
      </c>
      <c r="Q11" s="53">
        <f>IF($W11="","",VLOOKUP($W11,#REF!,5))</f>
      </c>
      <c r="R11" s="54">
        <f>IF($W11="","",VLOOKUP($W11,#REF!,6))</f>
      </c>
      <c r="S11" s="1" t="str">
        <f>(UPPER(B11)&amp;", "&amp;C11)</f>
        <v>PASZKOWSKI, Hubert</v>
      </c>
      <c r="T11" s="1" t="str">
        <f>(UPPER(E11)&amp;", "&amp;F11)</f>
        <v>WRZESIEŃ, Leszek</v>
      </c>
      <c r="U11" s="53">
        <f>IF($X11="","",VLOOKUP($X11,#REF!,5))</f>
      </c>
      <c r="V11" s="54">
        <f>IF($X11="","",VLOOKUP($X11,#REF!,6))</f>
      </c>
      <c r="W11" s="57"/>
      <c r="X11" s="58"/>
    </row>
    <row r="12" spans="1:24" ht="15" customHeight="1">
      <c r="A12" s="43">
        <v>3</v>
      </c>
      <c r="B12" s="44" t="s">
        <v>51</v>
      </c>
      <c r="C12" s="44" t="s">
        <v>52</v>
      </c>
      <c r="D12" s="45">
        <f>IF($W12="","",VLOOKUP($W12,#REF!,4))</f>
      </c>
      <c r="E12" s="46" t="s">
        <v>53</v>
      </c>
      <c r="F12" s="46" t="s">
        <v>54</v>
      </c>
      <c r="G12" s="47">
        <f>IF($X12="","",VLOOKUP($X12,#REF!,4))</f>
      </c>
      <c r="H12" s="48"/>
      <c r="I12" s="49" t="str">
        <f>IF(AND(J12="A"),O12,IF(AND(J12="B"),O12&amp;"+",""))</f>
        <v>28+</v>
      </c>
      <c r="J12" s="50" t="str">
        <f>IF(AND(B12="",C12="",E12="",F12=""),"z",IF(AND(K12&gt;0,M12&gt;0),"a",IF(AND(K12&gt;0),"b",IF(AND(M12&gt;0),"b",IF(AND(L12&gt;0,N12&gt;0),"c",IF(AND(L12&gt;0,M12="",N12=""),"d",IF(AND(N12&gt;0,K12="",L12=""),"d","")))))))</f>
        <v>b</v>
      </c>
      <c r="K12" s="51"/>
      <c r="L12" s="48">
        <f>IF($W12="","",VLOOKUP($W12,#REF!,8))</f>
      </c>
      <c r="M12" s="48">
        <v>28</v>
      </c>
      <c r="N12" s="48">
        <f>IF($X12="","",VLOOKUP($X12,#REF!,8))</f>
      </c>
      <c r="O12" s="48">
        <f>K12+M12</f>
        <v>28</v>
      </c>
      <c r="P12" s="52">
        <f>L12+N12</f>
        <v>0</v>
      </c>
      <c r="Q12" s="53">
        <f>IF($W12="","",VLOOKUP($W12,#REF!,5))</f>
      </c>
      <c r="R12" s="54">
        <f>IF($W12="","",VLOOKUP($W12,#REF!,6))</f>
      </c>
      <c r="S12" s="1" t="str">
        <f>(UPPER(B12)&amp;", "&amp;C12)</f>
        <v>KARCZEWSKI, Marcin</v>
      </c>
      <c r="T12" s="1" t="str">
        <f>(UPPER(E12)&amp;", "&amp;F12)</f>
        <v>WILAMOWSKI, Michał</v>
      </c>
      <c r="U12" s="53">
        <f>IF($X12="","",VLOOKUP($X12,#REF!,5))</f>
      </c>
      <c r="V12" s="54">
        <f>IF($X12="","",VLOOKUP($X12,#REF!,6))</f>
      </c>
      <c r="W12" s="59"/>
      <c r="X12" s="60"/>
    </row>
    <row r="13" spans="1:24" ht="15" customHeight="1">
      <c r="A13" s="43">
        <v>4</v>
      </c>
      <c r="B13" s="44" t="s">
        <v>55</v>
      </c>
      <c r="C13" s="44" t="s">
        <v>52</v>
      </c>
      <c r="D13" s="45">
        <f>IF($W13="","",VLOOKUP($W13,#REF!,4))</f>
      </c>
      <c r="E13" s="46" t="s">
        <v>56</v>
      </c>
      <c r="F13" s="46" t="s">
        <v>46</v>
      </c>
      <c r="G13" s="47"/>
      <c r="H13" s="61"/>
      <c r="I13" s="49" t="str">
        <f>IF(AND(J13="A"),O13,IF(AND(J13="B"),O13&amp;"+",""))</f>
        <v>100+</v>
      </c>
      <c r="J13" s="50" t="str">
        <f>IF(AND(B13="",C13="",E13="",F13=""),"z",IF(AND(K13&gt;0,M13&gt;0),"a",IF(AND(K13&gt;0),"b",IF(AND(M13&gt;0),"b",IF(AND(L13&gt;0,N13&gt;0),"c",IF(AND(L13&gt;0,M13="",N13=""),"d",IF(AND(N13&gt;0,K13="",L13=""),"d","")))))))</f>
        <v>b</v>
      </c>
      <c r="K13" s="51"/>
      <c r="L13" s="48">
        <f>IF($W13="","",VLOOKUP($W13,#REF!,8))</f>
      </c>
      <c r="M13" s="48">
        <v>100</v>
      </c>
      <c r="N13" s="48">
        <f>IF($X13="","",VLOOKUP($X13,#REF!,8))</f>
      </c>
      <c r="O13" s="48">
        <f>K13+M13</f>
        <v>100</v>
      </c>
      <c r="P13" s="52">
        <f>L13+N13</f>
        <v>0</v>
      </c>
      <c r="Q13" s="53">
        <f>IF($W13="","",VLOOKUP($W13,#REF!,5))</f>
      </c>
      <c r="R13" s="54">
        <f>IF($W13="","",VLOOKUP($W13,#REF!,6))</f>
      </c>
      <c r="S13" s="1" t="str">
        <f>(UPPER(B13)&amp;", "&amp;C13)</f>
        <v>KASICA, Marcin</v>
      </c>
      <c r="T13" s="1" t="str">
        <f>(UPPER(E13)&amp;", "&amp;F13)</f>
        <v>SOKÓŁ , Tomasz</v>
      </c>
      <c r="U13" s="53">
        <f>IF($X13="","",VLOOKUP($X13,#REF!,5))</f>
      </c>
      <c r="V13" s="54">
        <f>IF($X13="","",VLOOKUP($X13,#REF!,6))</f>
      </c>
      <c r="W13" s="57"/>
      <c r="X13" s="58"/>
    </row>
    <row r="14" spans="1:24" ht="15" customHeight="1">
      <c r="A14" s="43">
        <v>5</v>
      </c>
      <c r="B14" s="44" t="s">
        <v>57</v>
      </c>
      <c r="C14" s="44" t="s">
        <v>58</v>
      </c>
      <c r="D14" s="45">
        <f>IF($W14="","",VLOOKUP($W14,#REF!,4))</f>
      </c>
      <c r="E14" s="46" t="s">
        <v>59</v>
      </c>
      <c r="F14" s="46" t="s">
        <v>46</v>
      </c>
      <c r="G14" s="47">
        <f>IF($X14="","",VLOOKUP($X14,#REF!,4))</f>
      </c>
      <c r="H14" s="61"/>
      <c r="I14" s="49" t="str">
        <f>IF(AND(J14="A"),O14,IF(AND(J14="B"),O14&amp;"+",""))</f>
        <v>118+</v>
      </c>
      <c r="J14" s="50" t="str">
        <f>IF(AND(B14="",C14="",E14="",F14=""),"z",IF(AND(K14&gt;0,M14&gt;0),"a",IF(AND(K14&gt;0),"b",IF(AND(M14&gt;0),"b",IF(AND(L14&gt;0,N14&gt;0),"c",IF(AND(L14&gt;0,M14="",N14=""),"d",IF(AND(N14&gt;0,K14="",L14=""),"d","")))))))</f>
        <v>b</v>
      </c>
      <c r="K14" s="51">
        <v>118</v>
      </c>
      <c r="L14" s="48">
        <f>IF($W14="","",VLOOKUP($W14,#REF!,8))</f>
      </c>
      <c r="M14" s="48"/>
      <c r="N14" s="48">
        <f>IF($X14="","",VLOOKUP($X14,#REF!,8))</f>
      </c>
      <c r="O14" s="48">
        <f>K14+M14</f>
        <v>118</v>
      </c>
      <c r="P14" s="52">
        <f>L14+N14</f>
        <v>0</v>
      </c>
      <c r="Q14" s="53">
        <f>IF($W14="","",VLOOKUP($W14,#REF!,5))</f>
      </c>
      <c r="R14" s="54">
        <f>IF($W14="","",VLOOKUP($W14,#REF!,6))</f>
      </c>
      <c r="S14" s="1" t="str">
        <f>(UPPER(B14)&amp;", "&amp;C14)</f>
        <v>FYRSTENBERG, Dariusz</v>
      </c>
      <c r="T14" s="1" t="str">
        <f>(UPPER(E14)&amp;", "&amp;F14)</f>
        <v>WOJTOWICZ, Tomasz</v>
      </c>
      <c r="U14" s="53">
        <f>IF($X14="","",VLOOKUP($X14,#REF!,5))</f>
      </c>
      <c r="V14" s="54">
        <f>IF($X14="","",VLOOKUP($X14,#REF!,6))</f>
      </c>
      <c r="W14" s="57"/>
      <c r="X14" s="58"/>
    </row>
    <row r="15" spans="1:24" ht="15" customHeight="1">
      <c r="A15" s="43">
        <v>6</v>
      </c>
      <c r="B15" s="44" t="s">
        <v>60</v>
      </c>
      <c r="C15" s="44" t="s">
        <v>46</v>
      </c>
      <c r="D15" s="45">
        <f>IF($W15="","",VLOOKUP($W15,#REF!,4))</f>
      </c>
      <c r="E15" s="46" t="s">
        <v>61</v>
      </c>
      <c r="F15" s="46" t="s">
        <v>62</v>
      </c>
      <c r="G15" s="47">
        <f>IF($X15="","",VLOOKUP($X15,#REF!,4))</f>
      </c>
      <c r="H15" s="61"/>
      <c r="I15" s="49">
        <f>IF(AND(J15="A"),O15,IF(AND(J15="B"),O15&amp;"+",""))</f>
      </c>
      <c r="J15" s="50" t="str">
        <f>IF(AND(B15="",C15="",E15="",F15=""),"z",IF(AND(K15&gt;0,M15&gt;0),"a",IF(AND(K15&gt;0),"b",IF(AND(M15&gt;0),"b",IF(AND(L15&gt;0,N15&gt;0),"c",IF(AND(L15&gt;0,M15="",N15=""),"d",IF(AND(N15&gt;0,K15="",L15=""),"d","")))))))</f>
        <v>c</v>
      </c>
      <c r="K15" s="51"/>
      <c r="L15" s="48">
        <f>IF($W15="","",VLOOKUP($W15,#REF!,8))</f>
      </c>
      <c r="M15" s="48"/>
      <c r="N15" s="48">
        <f>IF($X15="","",VLOOKUP($X15,#REF!,8))</f>
      </c>
      <c r="O15" s="48">
        <f>K15+M15</f>
        <v>0</v>
      </c>
      <c r="P15" s="52">
        <f>L15+N15</f>
        <v>0</v>
      </c>
      <c r="Q15" s="53">
        <f>IF($W15="","",VLOOKUP($W15,#REF!,5))</f>
      </c>
      <c r="R15" s="54">
        <f>IF($W15="","",VLOOKUP($W15,#REF!,6))</f>
      </c>
      <c r="S15" s="1" t="str">
        <f>(UPPER(B15)&amp;", "&amp;C15)</f>
        <v>BOGUCKI, Tomasz</v>
      </c>
      <c r="T15" s="1" t="str">
        <f>(UPPER(E15)&amp;", "&amp;F15)</f>
        <v>STENZEL, Krzysztof</v>
      </c>
      <c r="U15" s="53">
        <f>IF($X15="","",VLOOKUP($X15,#REF!,5))</f>
      </c>
      <c r="V15" s="54">
        <f>IF($X15="","",VLOOKUP($X15,#REF!,6))</f>
      </c>
      <c r="W15" s="57"/>
      <c r="X15" s="58"/>
    </row>
    <row r="16" spans="1:24" ht="15" customHeight="1">
      <c r="A16" s="43">
        <v>7</v>
      </c>
      <c r="B16" s="44" t="s">
        <v>63</v>
      </c>
      <c r="C16" s="44" t="s">
        <v>64</v>
      </c>
      <c r="D16" s="45">
        <f>IF($W16="","",VLOOKUP($W16,#REF!,4))</f>
      </c>
      <c r="E16" s="46" t="s">
        <v>65</v>
      </c>
      <c r="F16" s="46" t="s">
        <v>66</v>
      </c>
      <c r="G16" s="47">
        <f>IF($X16="","",VLOOKUP($X16,#REF!,4))</f>
      </c>
      <c r="H16" s="61"/>
      <c r="I16" s="49">
        <f>IF(AND(J16="A"),O16,IF(AND(J16="B"),O16&amp;"+",""))</f>
      </c>
      <c r="J16" s="50" t="str">
        <f>IF(AND(B16="",C16="",E16="",F16=""),"z",IF(AND(K16&gt;0,M16&gt;0),"a",IF(AND(K16&gt;0),"b",IF(AND(M16&gt;0),"b",IF(AND(L16&gt;0,N16&gt;0),"c",IF(AND(L16&gt;0,M16="",N16=""),"d",IF(AND(N16&gt;0,K16="",L16=""),"d","")))))))</f>
        <v>c</v>
      </c>
      <c r="K16" s="51"/>
      <c r="L16" s="48">
        <f>IF($W16="","",VLOOKUP($W16,#REF!,8))</f>
      </c>
      <c r="M16" s="48"/>
      <c r="N16" s="48">
        <f>IF($X16="","",VLOOKUP($X16,#REF!,8))</f>
      </c>
      <c r="O16" s="48">
        <f>K16+M16</f>
        <v>0</v>
      </c>
      <c r="P16" s="52">
        <f>L16+N16</f>
        <v>0</v>
      </c>
      <c r="Q16" s="53">
        <f>IF($W16="","",VLOOKUP($W16,#REF!,5))</f>
      </c>
      <c r="R16" s="54">
        <f>IF($W16="","",VLOOKUP($W16,#REF!,6))</f>
      </c>
      <c r="S16" s="1" t="str">
        <f>(UPPER(B16)&amp;", "&amp;C16)</f>
        <v>BYZDRA, Mirosław</v>
      </c>
      <c r="T16" s="1" t="str">
        <f>(UPPER(E16)&amp;", "&amp;F16)</f>
        <v>TARGOWSKI, Paweł</v>
      </c>
      <c r="U16" s="53">
        <f>IF($X16="","",VLOOKUP($X16,#REF!,5))</f>
      </c>
      <c r="V16" s="54">
        <f>IF($X16="","",VLOOKUP($X16,#REF!,6))</f>
      </c>
      <c r="W16" s="57"/>
      <c r="X16" s="58"/>
    </row>
    <row r="17" spans="1:24" ht="15" customHeight="1">
      <c r="A17" s="43">
        <v>8</v>
      </c>
      <c r="B17" s="44" t="s">
        <v>67</v>
      </c>
      <c r="C17" s="44" t="s">
        <v>68</v>
      </c>
      <c r="D17" s="45">
        <f>IF($W17="","",VLOOKUP($W17,#REF!,4))</f>
      </c>
      <c r="E17" s="46" t="s">
        <v>69</v>
      </c>
      <c r="F17" s="46" t="s">
        <v>70</v>
      </c>
      <c r="G17" s="47">
        <f>IF($X17="","",VLOOKUP($X17,#REF!,4))</f>
      </c>
      <c r="H17" s="61"/>
      <c r="I17" s="49">
        <f>IF(AND(J17="A"),O17,IF(AND(J17="B"),O17&amp;"+",""))</f>
      </c>
      <c r="J17" s="50" t="str">
        <f>IF(AND(B17="",C17="",E17="",F17=""),"z",IF(AND(K17&gt;0,M17&gt;0),"a",IF(AND(K17&gt;0),"b",IF(AND(M17&gt;0),"b",IF(AND(L17&gt;0,N17&gt;0),"c",IF(AND(L17&gt;0,M17="",N17=""),"d",IF(AND(N17&gt;0,K17="",L17=""),"d","")))))))</f>
        <v>c</v>
      </c>
      <c r="K17" s="51"/>
      <c r="L17" s="48">
        <f>IF($W17="","",VLOOKUP($W17,#REF!,8))</f>
      </c>
      <c r="M17" s="48"/>
      <c r="N17" s="48">
        <f>IF($X17="","",VLOOKUP($X17,#REF!,8))</f>
      </c>
      <c r="O17" s="48">
        <f>K17+M17</f>
        <v>0</v>
      </c>
      <c r="P17" s="52">
        <f>L17+N17</f>
        <v>0</v>
      </c>
      <c r="Q17" s="53">
        <f>IF($W17="","",VLOOKUP($W17,#REF!,5))</f>
      </c>
      <c r="R17" s="54">
        <f>IF($W17="","",VLOOKUP($W17,#REF!,6))</f>
      </c>
      <c r="S17" s="1" t="str">
        <f>(UPPER(B17)&amp;", "&amp;C17)</f>
        <v>WAWRYK, Kacper</v>
      </c>
      <c r="T17" s="1" t="str">
        <f>(UPPER(E17)&amp;", "&amp;F17)</f>
        <v>ZWIRBULIS, Mikołaj</v>
      </c>
      <c r="U17" s="53">
        <f>IF($X17="","",VLOOKUP($X17,#REF!,5))</f>
      </c>
      <c r="V17" s="54">
        <f>IF($X17="","",VLOOKUP($X17,#REF!,6))</f>
      </c>
      <c r="W17" s="57"/>
      <c r="X17" s="58"/>
    </row>
    <row r="18" spans="1:24" ht="15" customHeight="1">
      <c r="A18" s="43">
        <v>9</v>
      </c>
      <c r="B18" s="44" t="s">
        <v>71</v>
      </c>
      <c r="C18" s="44" t="s">
        <v>72</v>
      </c>
      <c r="D18" s="45">
        <f>IF($W18="","",VLOOKUP($W18,#REF!,4))</f>
      </c>
      <c r="E18" s="46" t="s">
        <v>73</v>
      </c>
      <c r="F18" s="46" t="s">
        <v>52</v>
      </c>
      <c r="G18" s="47">
        <f>IF($X18="","",VLOOKUP($X18,#REF!,4))</f>
      </c>
      <c r="H18" s="61"/>
      <c r="I18" s="49">
        <f>IF(AND(J18="A"),O18,IF(AND(J18="B"),O18&amp;"+",""))</f>
      </c>
      <c r="J18" s="50" t="str">
        <f>IF(AND(B18="",C18="",E18="",F18=""),"z",IF(AND(K18&gt;0,M18&gt;0),"a",IF(AND(K18&gt;0),"b",IF(AND(M18&gt;0),"b",IF(AND(L18&gt;0,N18&gt;0),"c",IF(AND(L18&gt;0,M18="",N18=""),"d",IF(AND(N18&gt;0,K18="",L18=""),"d","")))))))</f>
        <v>c</v>
      </c>
      <c r="K18" s="51"/>
      <c r="L18" s="48">
        <f>IF($W18="","",VLOOKUP($W18,#REF!,8))</f>
      </c>
      <c r="M18" s="48"/>
      <c r="N18" s="48">
        <f>IF($X18="","",VLOOKUP($X18,#REF!,8))</f>
      </c>
      <c r="O18" s="48">
        <f>K18+M18</f>
        <v>0</v>
      </c>
      <c r="P18" s="52">
        <f>L18+N18</f>
        <v>0</v>
      </c>
      <c r="Q18" s="53">
        <f>IF($W18="","",VLOOKUP($W18,#REF!,5))</f>
      </c>
      <c r="R18" s="54">
        <f>IF($W18="","",VLOOKUP($W18,#REF!,6))</f>
      </c>
      <c r="S18" s="1" t="str">
        <f>(UPPER(B18)&amp;", "&amp;C18)</f>
        <v>RUDAŚ, Adrian</v>
      </c>
      <c r="T18" s="1" t="str">
        <f>(UPPER(E18)&amp;", "&amp;F18)</f>
        <v>SKRZYPEK, Marcin</v>
      </c>
      <c r="U18" s="53">
        <f>IF($X18="","",VLOOKUP($X18,#REF!,5))</f>
      </c>
      <c r="V18" s="54">
        <f>IF($X18="","",VLOOKUP($X18,#REF!,6))</f>
      </c>
      <c r="W18" s="57"/>
      <c r="X18" s="58"/>
    </row>
    <row r="19" spans="1:24" ht="15" customHeight="1">
      <c r="A19" s="43">
        <v>10</v>
      </c>
      <c r="B19" s="44" t="s">
        <v>74</v>
      </c>
      <c r="C19" s="44" t="s">
        <v>52</v>
      </c>
      <c r="D19" s="45">
        <f>IF($W19="","",VLOOKUP($W19,#REF!,4))</f>
      </c>
      <c r="E19" s="46" t="s">
        <v>75</v>
      </c>
      <c r="F19" s="46" t="s">
        <v>76</v>
      </c>
      <c r="G19" s="47">
        <f>IF($X19="","",VLOOKUP($X19,#REF!,4))</f>
      </c>
      <c r="H19" s="48"/>
      <c r="I19" s="49">
        <f>IF(AND(J19="A"),O19,IF(AND(J19="B"),O19&amp;"+",""))</f>
      </c>
      <c r="J19" s="50" t="str">
        <f>IF(AND(B19="",C19="",E19="",F19=""),"z",IF(AND(K19&gt;0,M19&gt;0),"a",IF(AND(K19&gt;0),"b",IF(AND(M19&gt;0),"b",IF(AND(L19&gt;0,N19&gt;0),"c",IF(AND(L19&gt;0,M19="",N19=""),"d",IF(AND(N19&gt;0,K19="",L19=""),"d","")))))))</f>
        <v>c</v>
      </c>
      <c r="K19" s="51"/>
      <c r="L19" s="48">
        <f>IF($W19="","",VLOOKUP($W19,#REF!,8))</f>
      </c>
      <c r="M19" s="48"/>
      <c r="N19" s="48">
        <f>IF($X19="","",VLOOKUP($X19,#REF!,8))</f>
      </c>
      <c r="O19" s="48">
        <f>K19+M19</f>
        <v>0</v>
      </c>
      <c r="P19" s="52">
        <f>L19+N19</f>
        <v>0</v>
      </c>
      <c r="Q19" s="53">
        <f>IF($W19="","",VLOOKUP($W19,#REF!,5))</f>
      </c>
      <c r="R19" s="54">
        <f>IF($W19="","",VLOOKUP($W19,#REF!,6))</f>
      </c>
      <c r="S19" s="1" t="str">
        <f>(UPPER(B19)&amp;", "&amp;C19)</f>
        <v>IGNATOWSKI, Marcin</v>
      </c>
      <c r="T19" s="1" t="str">
        <f>(UPPER(E19)&amp;", "&amp;F19)</f>
        <v>MARSZAŁEK, Robert</v>
      </c>
      <c r="U19" s="53">
        <f>IF($X19="","",VLOOKUP($X19,#REF!,5))</f>
      </c>
      <c r="V19" s="54">
        <f>IF($X19="","",VLOOKUP($X19,#REF!,6))</f>
      </c>
      <c r="W19" s="57"/>
      <c r="X19" s="58"/>
    </row>
    <row r="20" spans="1:24" ht="15" customHeight="1">
      <c r="A20" s="43">
        <v>11</v>
      </c>
      <c r="B20" s="44" t="s">
        <v>77</v>
      </c>
      <c r="C20" s="44" t="s">
        <v>76</v>
      </c>
      <c r="D20" s="45">
        <f>IF($W20="","",VLOOKUP($W20,#REF!,4))</f>
      </c>
      <c r="E20" s="46" t="s">
        <v>78</v>
      </c>
      <c r="F20" s="46" t="s">
        <v>79</v>
      </c>
      <c r="G20" s="47">
        <f>IF($X20="","",VLOOKUP($X20,#REF!,4))</f>
      </c>
      <c r="H20" s="61"/>
      <c r="I20" s="49">
        <f>IF(AND(J20="A"),O20,IF(AND(J20="B"),O20&amp;"+",""))</f>
      </c>
      <c r="J20" s="50" t="str">
        <f>IF(AND(B20="",C20="",E20="",F20=""),"z",IF(AND(K20&gt;0,M20&gt;0),"a",IF(AND(K20&gt;0),"b",IF(AND(M20&gt;0),"b",IF(AND(L20&gt;0,N20&gt;0),"c",IF(AND(L20&gt;0,M20="",N20=""),"d",IF(AND(N20&gt;0,K20="",L20=""),"d","")))))))</f>
        <v>c</v>
      </c>
      <c r="K20" s="51"/>
      <c r="L20" s="48">
        <f>IF($W20="","",VLOOKUP($W20,#REF!,8))</f>
      </c>
      <c r="M20" s="48"/>
      <c r="N20" s="48">
        <f>IF($X20="","",VLOOKUP($X20,#REF!,8))</f>
      </c>
      <c r="O20" s="48">
        <f>K20+M20</f>
        <v>0</v>
      </c>
      <c r="P20" s="52">
        <f>L20+N20</f>
        <v>0</v>
      </c>
      <c r="Q20" s="53">
        <f>IF($W20="","",VLOOKUP($W20,#REF!,5))</f>
      </c>
      <c r="R20" s="54">
        <f>IF($W20="","",VLOOKUP($W20,#REF!,6))</f>
      </c>
      <c r="S20" s="1" t="str">
        <f>(UPPER(B20)&amp;", "&amp;C20)</f>
        <v>LASKOWSKI, Robert</v>
      </c>
      <c r="T20" s="1" t="str">
        <f>(UPPER(E20)&amp;", "&amp;F20)</f>
        <v>NOWAK, Wojciech</v>
      </c>
      <c r="U20" s="53">
        <f>IF($X20="","",VLOOKUP($X20,#REF!,5))</f>
      </c>
      <c r="V20" s="54">
        <f>IF($X20="","",VLOOKUP($X20,#REF!,6))</f>
      </c>
      <c r="W20" s="57"/>
      <c r="X20" s="58"/>
    </row>
    <row r="21" spans="1:24" ht="15" customHeight="1">
      <c r="A21" s="43">
        <v>12</v>
      </c>
      <c r="B21" s="44" t="s">
        <v>80</v>
      </c>
      <c r="C21" s="44" t="s">
        <v>58</v>
      </c>
      <c r="D21" s="45">
        <f>IF($W21="","",VLOOKUP($W21,#REF!,4))</f>
      </c>
      <c r="E21" s="46" t="s">
        <v>81</v>
      </c>
      <c r="F21" s="46" t="s">
        <v>46</v>
      </c>
      <c r="G21" s="47">
        <f>IF($X21="","",VLOOKUP($X21,#REF!,4))</f>
      </c>
      <c r="H21" s="61"/>
      <c r="I21" s="49">
        <f>IF(AND(J21="A"),O21,IF(AND(J21="B"),O21&amp;"+",""))</f>
      </c>
      <c r="J21" s="50" t="str">
        <f>IF(AND(B21="",C21="",E21="",F21=""),"z",IF(AND(K21&gt;0,M21&gt;0),"a",IF(AND(K21&gt;0),"b",IF(AND(M21&gt;0),"b",IF(AND(L21&gt;0,N21&gt;0),"c",IF(AND(L21&gt;0,M21="",N21=""),"d",IF(AND(N21&gt;0,K21="",L21=""),"d","")))))))</f>
        <v>c</v>
      </c>
      <c r="K21" s="51"/>
      <c r="L21" s="48">
        <f>IF($W21="","",VLOOKUP($W21,#REF!,8))</f>
      </c>
      <c r="M21" s="48"/>
      <c r="N21" s="48">
        <f>IF($X21="","",VLOOKUP($X21,#REF!,8))</f>
      </c>
      <c r="O21" s="48">
        <f>K21+M21</f>
        <v>0</v>
      </c>
      <c r="P21" s="52">
        <f>L21+N21</f>
        <v>0</v>
      </c>
      <c r="Q21" s="53">
        <f>IF($W21="","",VLOOKUP($W21,#REF!,5))</f>
      </c>
      <c r="R21" s="54">
        <f>IF($W21="","",VLOOKUP($W21,#REF!,6))</f>
      </c>
      <c r="S21" s="1" t="str">
        <f>(UPPER(B21)&amp;", "&amp;C21)</f>
        <v>GAJEWSKI, Dariusz</v>
      </c>
      <c r="T21" s="1" t="str">
        <f>(UPPER(E21)&amp;", "&amp;F21)</f>
        <v>PIETRAS, Tomasz</v>
      </c>
      <c r="U21" s="53">
        <f>IF($X21="","",VLOOKUP($X21,#REF!,5))</f>
      </c>
      <c r="V21" s="54">
        <f>IF($X21="","",VLOOKUP($X21,#REF!,6))</f>
      </c>
      <c r="W21" s="57"/>
      <c r="X21" s="58"/>
    </row>
    <row r="22" spans="1:24" ht="15" customHeight="1">
      <c r="A22" s="43">
        <v>13</v>
      </c>
      <c r="B22" s="44" t="s">
        <v>82</v>
      </c>
      <c r="C22" s="44" t="s">
        <v>83</v>
      </c>
      <c r="D22" s="45">
        <f>IF($W22="","",VLOOKUP($W22,#REF!,4))</f>
      </c>
      <c r="E22" s="46" t="s">
        <v>84</v>
      </c>
      <c r="F22" s="46" t="s">
        <v>66</v>
      </c>
      <c r="G22" s="47">
        <f>IF($X22="","",VLOOKUP($X22,#REF!,4))</f>
      </c>
      <c r="H22" s="62"/>
      <c r="I22" s="49">
        <f>IF(AND(J22="A"),O22,IF(AND(J22="B"),O22&amp;"+",""))</f>
      </c>
      <c r="J22" s="50" t="str">
        <f>IF(AND(B22="",C22="",E22="",F22=""),"z",IF(AND(K22&gt;0,M22&gt;0),"a",IF(AND(K22&gt;0),"b",IF(AND(M22&gt;0),"b",IF(AND(L22&gt;0,N22&gt;0),"c",IF(AND(L22&gt;0,M22="",N22=""),"d",IF(AND(N22&gt;0,K22="",L22=""),"d","")))))))</f>
        <v>c</v>
      </c>
      <c r="K22" s="51"/>
      <c r="L22" s="48">
        <f>IF($W22="","",VLOOKUP($W22,#REF!,8))</f>
      </c>
      <c r="M22" s="48"/>
      <c r="N22" s="48">
        <f>IF($X22="","",VLOOKUP($X22,#REF!,8))</f>
      </c>
      <c r="O22" s="48">
        <f>K22+M22</f>
        <v>0</v>
      </c>
      <c r="P22" s="52">
        <f>L22+N22</f>
        <v>0</v>
      </c>
      <c r="Q22" s="53">
        <f>IF($W22="","",VLOOKUP($W22,#REF!,5))</f>
      </c>
      <c r="R22" s="54">
        <f>IF($W22="","",VLOOKUP($W22,#REF!,6))</f>
      </c>
      <c r="S22" s="1" t="str">
        <f>(UPPER(B22)&amp;", "&amp;C22)</f>
        <v>MAZURKIEWICZ, Marek</v>
      </c>
      <c r="T22" s="1" t="str">
        <f>(UPPER(E22)&amp;", "&amp;F22)</f>
        <v>MUZYKIEWICZ, Paweł</v>
      </c>
      <c r="U22" s="53">
        <f>IF($X22="","",VLOOKUP($X22,#REF!,5))</f>
      </c>
      <c r="V22" s="54">
        <f>IF($X22="","",VLOOKUP($X22,#REF!,6))</f>
      </c>
      <c r="W22" s="57"/>
      <c r="X22" s="58"/>
    </row>
    <row r="23" spans="1:24" ht="15" customHeight="1">
      <c r="A23" s="43">
        <v>14</v>
      </c>
      <c r="B23" s="44" t="s">
        <v>85</v>
      </c>
      <c r="C23" s="44" t="s">
        <v>86</v>
      </c>
      <c r="D23" s="45">
        <f>IF($W23="","",VLOOKUP($W23,#REF!,4))</f>
      </c>
      <c r="E23" s="46" t="s">
        <v>87</v>
      </c>
      <c r="F23" s="46" t="s">
        <v>58</v>
      </c>
      <c r="G23" s="47">
        <f>IF($X23="","",VLOOKUP($X23,#REF!,4))</f>
      </c>
      <c r="H23" s="62"/>
      <c r="I23" s="49">
        <f>IF(AND(J23="A"),O23,IF(AND(J23="B"),O23&amp;"+",""))</f>
      </c>
      <c r="J23" s="50" t="str">
        <f>IF(AND(B23="",C23="",E23="",F23=""),"z",IF(AND(K23&gt;0,M23&gt;0),"a",IF(AND(K23&gt;0),"b",IF(AND(M23&gt;0),"b",IF(AND(L23&gt;0,N23&gt;0),"c",IF(AND(L23&gt;0,M23="",N23=""),"d",IF(AND(N23&gt;0,K23="",L23=""),"d","")))))))</f>
        <v>c</v>
      </c>
      <c r="K23" s="51"/>
      <c r="L23" s="48">
        <f>IF($W23="","",VLOOKUP($W23,#REF!,8))</f>
      </c>
      <c r="M23" s="48"/>
      <c r="N23" s="48">
        <f>IF($X23="","",VLOOKUP($X23,#REF!,8))</f>
      </c>
      <c r="O23" s="48">
        <f>K23+M23</f>
        <v>0</v>
      </c>
      <c r="P23" s="52">
        <f>L23+N23</f>
        <v>0</v>
      </c>
      <c r="Q23" s="53">
        <f>IF($W23="","",VLOOKUP($W23,#REF!,5))</f>
      </c>
      <c r="R23" s="54">
        <f>IF($W23="","",VLOOKUP($W23,#REF!,6))</f>
      </c>
      <c r="S23" s="1" t="str">
        <f>(UPPER(B23)&amp;", "&amp;C23)</f>
        <v>KIWIT, Jacek</v>
      </c>
      <c r="T23" s="1" t="str">
        <f>(UPPER(E23)&amp;", "&amp;F23)</f>
        <v>KOTUCHNA, Dariusz</v>
      </c>
      <c r="U23" s="53">
        <f>IF($X23="","",VLOOKUP($X23,#REF!,5))</f>
      </c>
      <c r="V23" s="54">
        <f>IF($X23="","",VLOOKUP($X23,#REF!,6))</f>
      </c>
      <c r="W23" s="57"/>
      <c r="X23" s="58"/>
    </row>
    <row r="24" spans="1:24" ht="15" customHeight="1">
      <c r="A24" s="43">
        <v>15</v>
      </c>
      <c r="B24" s="44" t="s">
        <v>88</v>
      </c>
      <c r="C24" s="44" t="s">
        <v>66</v>
      </c>
      <c r="D24" s="45">
        <f>IF($W24="","",VLOOKUP($W24,#REF!,4))</f>
      </c>
      <c r="E24" s="46" t="s">
        <v>89</v>
      </c>
      <c r="F24" s="46" t="s">
        <v>90</v>
      </c>
      <c r="G24" s="47">
        <f>IF($X24="","",VLOOKUP($X24,#REF!,4))</f>
      </c>
      <c r="H24" s="62"/>
      <c r="I24" s="49">
        <f>IF(AND(J24="A"),O24,IF(AND(J24="B"),O24&amp;"+",""))</f>
      </c>
      <c r="J24" s="50" t="str">
        <f>IF(AND(B24="",C24="",E24="",F24=""),"z",IF(AND(K24&gt;0,M24&gt;0),"a",IF(AND(K24&gt;0),"b",IF(AND(M24&gt;0),"b",IF(AND(L24&gt;0,N24&gt;0),"c",IF(AND(L24&gt;0,M24="",N24=""),"d",IF(AND(N24&gt;0,K24="",L24=""),"d","")))))))</f>
        <v>c</v>
      </c>
      <c r="K24" s="51"/>
      <c r="L24" s="48">
        <f>IF($W24="","",VLOOKUP($W24,#REF!,8))</f>
      </c>
      <c r="M24" s="48"/>
      <c r="N24" s="48">
        <f>IF($X24="","",VLOOKUP($X24,#REF!,8))</f>
      </c>
      <c r="O24" s="48">
        <f>K24+M24</f>
        <v>0</v>
      </c>
      <c r="P24" s="52">
        <f>L24+N24</f>
        <v>0</v>
      </c>
      <c r="Q24" s="53">
        <f>IF($W24="","",VLOOKUP($W24,#REF!,5))</f>
      </c>
      <c r="R24" s="54">
        <f>IF($W24="","",VLOOKUP($W24,#REF!,6))</f>
      </c>
      <c r="S24" s="1" t="str">
        <f>(UPPER(B24)&amp;", "&amp;C24)</f>
        <v>WACH, Paweł</v>
      </c>
      <c r="T24" s="1" t="str">
        <f>(UPPER(E24)&amp;", "&amp;F24)</f>
        <v>LEWANDOWSKI, Daniel</v>
      </c>
      <c r="U24" s="53">
        <f>IF($X24="","",VLOOKUP($X24,#REF!,5))</f>
      </c>
      <c r="V24" s="54">
        <f>IF($X24="","",VLOOKUP($X24,#REF!,6))</f>
      </c>
      <c r="W24" s="57"/>
      <c r="X24" s="58"/>
    </row>
    <row r="25" spans="1:24" ht="15" customHeight="1">
      <c r="A25" s="43">
        <v>16</v>
      </c>
      <c r="B25" s="44" t="s">
        <v>91</v>
      </c>
      <c r="C25" s="44" t="s">
        <v>92</v>
      </c>
      <c r="D25" s="45">
        <f>IF($W25="","",VLOOKUP($W25,#REF!,4))</f>
      </c>
      <c r="E25" s="46" t="s">
        <v>93</v>
      </c>
      <c r="F25" s="46" t="s">
        <v>94</v>
      </c>
      <c r="G25" s="47">
        <f>IF($X25="","",VLOOKUP($X25,#REF!,4))</f>
      </c>
      <c r="H25" s="62"/>
      <c r="I25" s="49">
        <f>IF(AND(J25="A"),O25,IF(AND(J25="B"),O25&amp;"+",""))</f>
      </c>
      <c r="J25" s="50" t="str">
        <f>IF(AND(B25="",C25="",E25="",F25=""),"z",IF(AND(K25&gt;0,M25&gt;0),"a",IF(AND(K25&gt;0),"b",IF(AND(M25&gt;0),"b",IF(AND(L25&gt;0,N25&gt;0),"c",IF(AND(L25&gt;0,M25="",N25=""),"d",IF(AND(N25&gt;0,K25="",L25=""),"d","")))))))</f>
        <v>c</v>
      </c>
      <c r="K25" s="51"/>
      <c r="L25" s="48">
        <f>IF($W25="","",VLOOKUP($W25,#REF!,8))</f>
      </c>
      <c r="M25" s="48"/>
      <c r="N25" s="48">
        <f>IF($X25="","",VLOOKUP($X25,#REF!,8))</f>
      </c>
      <c r="O25" s="48">
        <f>K25+M25</f>
        <v>0</v>
      </c>
      <c r="P25" s="52">
        <f>L25+N25</f>
        <v>0</v>
      </c>
      <c r="Q25" s="53">
        <f>IF($W25="","",VLOOKUP($W25,#REF!,5))</f>
      </c>
      <c r="R25" s="54">
        <f>IF($W25="","",VLOOKUP($W25,#REF!,6))</f>
      </c>
      <c r="S25" s="1" t="str">
        <f>(UPPER(B25)&amp;", "&amp;C25)</f>
        <v>JAWORSKI, Mariusz</v>
      </c>
      <c r="T25" s="1" t="str">
        <f>(UPPER(E25)&amp;", "&amp;F25)</f>
        <v>MATUSZELAŃSKI, Aleksander</v>
      </c>
      <c r="U25" s="53">
        <f>IF($X25="","",VLOOKUP($X25,#REF!,5))</f>
      </c>
      <c r="V25" s="54">
        <f>IF($X25="","",VLOOKUP($X25,#REF!,6))</f>
      </c>
      <c r="W25" s="57"/>
      <c r="X25" s="58"/>
    </row>
    <row r="26" spans="1:24" ht="15" customHeight="1">
      <c r="A26" s="43">
        <v>17</v>
      </c>
      <c r="B26" s="44">
        <f>IF($W26="","",VLOOKUP($W26,#REF!,2))</f>
      </c>
      <c r="C26" s="44">
        <f>IF($W26="","",VLOOKUP($W26,#REF!,3))</f>
      </c>
      <c r="D26" s="45">
        <f>IF($W26="","",VLOOKUP($W26,#REF!,4))</f>
      </c>
      <c r="E26" s="46">
        <f>IF($X26="","",VLOOKUP($X26,#REF!,2))</f>
      </c>
      <c r="F26" s="46">
        <f>IF($X26="","",VLOOKUP($X26,#REF!,3))</f>
      </c>
      <c r="G26" s="47">
        <f>IF($X26="","",VLOOKUP($X26,#REF!,4))</f>
      </c>
      <c r="H26" s="62"/>
      <c r="I26" s="49">
        <f>IF(AND(J26="A"),O26,IF(AND(J26="B"),O26&amp;"+",""))</f>
      </c>
      <c r="J26" s="50" t="str">
        <f>IF(AND(B26="",C26="",E26="",F26=""),"z",IF(AND(K26&gt;0,M26&gt;0),"a",IF(AND(K26&gt;0),"b",IF(AND(M26&gt;0),"b",IF(AND(L26&gt;0,N26&gt;0),"c",IF(AND(L26&gt;0,M26="",N26=""),"d",IF(AND(N26&gt;0,K26="",L26=""),"d","")))))))</f>
        <v>z</v>
      </c>
      <c r="K26" s="51"/>
      <c r="L26" s="48">
        <f>IF($W26="","",VLOOKUP($W26,#REF!,8))</f>
      </c>
      <c r="M26" s="48"/>
      <c r="N26" s="48">
        <f>IF($X26="","",VLOOKUP($X26,#REF!,8))</f>
      </c>
      <c r="O26" s="48">
        <f>K26+M26</f>
        <v>0</v>
      </c>
      <c r="P26" s="52">
        <f>L26+N26</f>
        <v>0</v>
      </c>
      <c r="Q26" s="53">
        <f>IF($W26="","",VLOOKUP($W26,#REF!,5))</f>
      </c>
      <c r="R26" s="54">
        <f>IF($W26="","",VLOOKUP($W26,#REF!,6))</f>
      </c>
      <c r="S26" s="1" t="str">
        <f>(UPPER(B26)&amp;", "&amp;C26)</f>
        <v>, </v>
      </c>
      <c r="T26" s="1" t="str">
        <f>(UPPER(E26)&amp;", "&amp;F26)</f>
        <v>, </v>
      </c>
      <c r="U26" s="53">
        <f>IF($X26="","",VLOOKUP($X26,#REF!,5))</f>
      </c>
      <c r="V26" s="54">
        <f>IF($X26="","",VLOOKUP($X26,#REF!,6))</f>
      </c>
      <c r="W26" s="57"/>
      <c r="X26" s="58"/>
    </row>
    <row r="27" spans="1:24" ht="15" customHeight="1">
      <c r="A27" s="43">
        <v>18</v>
      </c>
      <c r="B27" s="44">
        <f>IF($W27="","",VLOOKUP($W27,#REF!,2))</f>
      </c>
      <c r="C27" s="44">
        <f>IF($W27="","",VLOOKUP($W27,#REF!,3))</f>
      </c>
      <c r="D27" s="45">
        <f>IF($W27="","",VLOOKUP($W27,#REF!,4))</f>
      </c>
      <c r="E27" s="46">
        <f>IF($X27="","",VLOOKUP($X27,#REF!,2))</f>
      </c>
      <c r="F27" s="46">
        <f>IF($X27="","",VLOOKUP($X27,#REF!,3))</f>
      </c>
      <c r="G27" s="47">
        <f>IF($X27="","",VLOOKUP($X27,#REF!,4))</f>
      </c>
      <c r="H27" s="62"/>
      <c r="I27" s="49">
        <f>IF(AND(J27="A"),O27,IF(AND(J27="B"),O27&amp;"+",""))</f>
      </c>
      <c r="J27" s="50" t="str">
        <f>IF(AND(B27="",C27="",E27="",F27=""),"z",IF(AND(K27&gt;0,M27&gt;0),"a",IF(AND(K27&gt;0),"b",IF(AND(M27&gt;0),"b",IF(AND(L27&gt;0,N27&gt;0),"c",IF(AND(L27&gt;0,M27="",N27=""),"d",IF(AND(N27&gt;0,K27="",L27=""),"d","")))))))</f>
        <v>z</v>
      </c>
      <c r="K27" s="51"/>
      <c r="L27" s="48">
        <f>IF($W27="","",VLOOKUP($W27,#REF!,8))</f>
      </c>
      <c r="M27" s="48"/>
      <c r="N27" s="48">
        <f>IF($X27="","",VLOOKUP($X27,#REF!,8))</f>
      </c>
      <c r="O27" s="48">
        <f>K27+M27</f>
        <v>0</v>
      </c>
      <c r="P27" s="52">
        <f>L27+N27</f>
        <v>0</v>
      </c>
      <c r="Q27" s="53">
        <f>IF($W27="","",VLOOKUP($W27,#REF!,5))</f>
      </c>
      <c r="R27" s="54">
        <f>IF($W27="","",VLOOKUP($W27,#REF!,6))</f>
      </c>
      <c r="S27" s="1" t="str">
        <f>(UPPER(B27)&amp;", "&amp;C27)</f>
        <v>, </v>
      </c>
      <c r="T27" s="1" t="str">
        <f>(UPPER(E27)&amp;", "&amp;F27)</f>
        <v>, </v>
      </c>
      <c r="U27" s="53">
        <f>IF($X27="","",VLOOKUP($X27,#REF!,5))</f>
      </c>
      <c r="V27" s="54">
        <f>IF($X27="","",VLOOKUP($X27,#REF!,6))</f>
      </c>
      <c r="W27" s="57"/>
      <c r="X27" s="58"/>
    </row>
    <row r="28" spans="1:24" ht="15" customHeight="1">
      <c r="A28" s="43">
        <v>19</v>
      </c>
      <c r="B28" s="44">
        <f>IF($W28="","",VLOOKUP($W28,#REF!,2))</f>
      </c>
      <c r="C28" s="44">
        <f>IF($W28="","",VLOOKUP($W28,#REF!,3))</f>
      </c>
      <c r="D28" s="45">
        <f>IF($W28="","",VLOOKUP($W28,#REF!,4))</f>
      </c>
      <c r="E28" s="46">
        <f>IF($X28="","",VLOOKUP($X28,#REF!,2))</f>
      </c>
      <c r="F28" s="46">
        <f>IF($X28="","",VLOOKUP($X28,#REF!,3))</f>
      </c>
      <c r="G28" s="47">
        <f>IF($X28="","",VLOOKUP($X28,#REF!,4))</f>
      </c>
      <c r="H28" s="62"/>
      <c r="I28" s="49">
        <f>IF(AND(J28="A"),O28,IF(AND(J28="B"),O28&amp;"+",""))</f>
      </c>
      <c r="J28" s="50" t="str">
        <f>IF(AND(B28="",C28="",E28="",F28=""),"z",IF(AND(K28&gt;0,M28&gt;0),"a",IF(AND(K28&gt;0),"b",IF(AND(M28&gt;0),"b",IF(AND(L28&gt;0,N28&gt;0),"c",IF(AND(L28&gt;0,M28="",N28=""),"d",IF(AND(N28&gt;0,K28="",L28=""),"d","")))))))</f>
        <v>z</v>
      </c>
      <c r="K28" s="51"/>
      <c r="L28" s="48">
        <f>IF($W28="","",VLOOKUP($W28,#REF!,8))</f>
      </c>
      <c r="M28" s="48"/>
      <c r="N28" s="48">
        <f>IF($X28="","",VLOOKUP($X28,#REF!,8))</f>
      </c>
      <c r="O28" s="48">
        <f>K28+M28</f>
        <v>0</v>
      </c>
      <c r="P28" s="52">
        <f>L28+N28</f>
        <v>0</v>
      </c>
      <c r="Q28" s="53">
        <f>IF($W28="","",VLOOKUP($W28,#REF!,5))</f>
      </c>
      <c r="R28" s="54">
        <f>IF($W28="","",VLOOKUP($W28,#REF!,6))</f>
      </c>
      <c r="S28" s="1" t="str">
        <f>(UPPER(B28)&amp;", "&amp;C28)</f>
        <v>, </v>
      </c>
      <c r="T28" s="1" t="str">
        <f>(UPPER(E28)&amp;", "&amp;F28)</f>
        <v>, </v>
      </c>
      <c r="U28" s="53">
        <f>IF($X28="","",VLOOKUP($X28,#REF!,5))</f>
      </c>
      <c r="V28" s="54">
        <f>IF($X28="","",VLOOKUP($X28,#REF!,6))</f>
      </c>
      <c r="W28" s="57"/>
      <c r="X28" s="58"/>
    </row>
    <row r="29" spans="1:24" ht="15" customHeight="1">
      <c r="A29" s="43">
        <v>20</v>
      </c>
      <c r="B29" s="44">
        <f>IF($W29="","",VLOOKUP($W29,#REF!,2))</f>
      </c>
      <c r="C29" s="44">
        <f>IF($W29="","",VLOOKUP($W29,#REF!,3))</f>
      </c>
      <c r="D29" s="45">
        <f>IF($W29="","",VLOOKUP($W29,#REF!,4))</f>
      </c>
      <c r="E29" s="46">
        <f>IF($X29="","",VLOOKUP($X29,#REF!,2))</f>
      </c>
      <c r="F29" s="46">
        <f>IF($X29="","",VLOOKUP($X29,#REF!,3))</f>
      </c>
      <c r="G29" s="47">
        <f>IF($X29="","",VLOOKUP($X29,#REF!,4))</f>
      </c>
      <c r="H29" s="62"/>
      <c r="I29" s="49">
        <f>IF(AND(J29="A"),O29,IF(AND(J29="B"),O29&amp;"+",""))</f>
      </c>
      <c r="J29" s="50" t="str">
        <f>IF(AND(B29="",C29="",E29="",F29=""),"z",IF(AND(K29&gt;0,M29&gt;0),"a",IF(AND(K29&gt;0),"b",IF(AND(M29&gt;0),"b",IF(AND(L29&gt;0,N29&gt;0),"c",IF(AND(L29&gt;0,M29="",N29=""),"d",IF(AND(N29&gt;0,K29="",L29=""),"d","")))))))</f>
        <v>z</v>
      </c>
      <c r="K29" s="51"/>
      <c r="L29" s="48">
        <f>IF($W29="","",VLOOKUP($W29,#REF!,8))</f>
      </c>
      <c r="M29" s="48"/>
      <c r="N29" s="48">
        <f>IF($X29="","",VLOOKUP($X29,#REF!,8))</f>
      </c>
      <c r="O29" s="48">
        <f>K29+M29</f>
        <v>0</v>
      </c>
      <c r="P29" s="52">
        <f>L29+N29</f>
        <v>0</v>
      </c>
      <c r="Q29" s="53">
        <f>IF($W29="","",VLOOKUP($W29,#REF!,5))</f>
      </c>
      <c r="R29" s="54">
        <f>IF($W29="","",VLOOKUP($W29,#REF!,6))</f>
      </c>
      <c r="S29" s="1" t="str">
        <f>(UPPER(B29)&amp;", "&amp;C29)</f>
        <v>, </v>
      </c>
      <c r="T29" s="1" t="str">
        <f>(UPPER(E29)&amp;", "&amp;F29)</f>
        <v>, </v>
      </c>
      <c r="U29" s="53">
        <f>IF($X29="","",VLOOKUP($X29,#REF!,5))</f>
      </c>
      <c r="V29" s="54">
        <f>IF($X29="","",VLOOKUP($X29,#REF!,6))</f>
      </c>
      <c r="W29" s="57"/>
      <c r="X29" s="58"/>
    </row>
    <row r="30" spans="1:24" ht="15" customHeight="1">
      <c r="A30" s="43">
        <v>21</v>
      </c>
      <c r="B30" s="44">
        <f>IF($W30="","",VLOOKUP($W30,#REF!,2))</f>
      </c>
      <c r="C30" s="44">
        <f>IF($W30="","",VLOOKUP($W30,#REF!,3))</f>
      </c>
      <c r="D30" s="45">
        <f>IF($W30="","",VLOOKUP($W30,#REF!,4))</f>
      </c>
      <c r="E30" s="46">
        <f>IF($X30="","",VLOOKUP($X30,#REF!,2))</f>
      </c>
      <c r="F30" s="46">
        <f>IF($X30="","",VLOOKUP($X30,#REF!,3))</f>
      </c>
      <c r="G30" s="47">
        <f>IF($X30="","",VLOOKUP($X30,#REF!,4))</f>
      </c>
      <c r="H30" s="62"/>
      <c r="I30" s="49">
        <f>IF(AND(J30="A"),O30,IF(AND(J30="B"),O30&amp;"+",""))</f>
      </c>
      <c r="J30" s="50" t="str">
        <f>IF(AND(B30="",C30="",E30="",F30=""),"z",IF(AND(K30&gt;0,M30&gt;0),"a",IF(AND(K30&gt;0),"b",IF(AND(M30&gt;0),"b",IF(AND(L30&gt;0,N30&gt;0),"c",IF(AND(L30&gt;0,M30="",N30=""),"d",IF(AND(N30&gt;0,K30="",L30=""),"d","")))))))</f>
        <v>z</v>
      </c>
      <c r="K30" s="51"/>
      <c r="L30" s="48">
        <f>IF($W30="","",VLOOKUP($W30,#REF!,8))</f>
      </c>
      <c r="M30" s="48"/>
      <c r="N30" s="48">
        <f>IF($X30="","",VLOOKUP($X30,#REF!,8))</f>
      </c>
      <c r="O30" s="48">
        <f>K30+M30</f>
        <v>0</v>
      </c>
      <c r="P30" s="52">
        <f>L30+N30</f>
        <v>0</v>
      </c>
      <c r="Q30" s="53">
        <f>IF($W30="","",VLOOKUP($W30,#REF!,5))</f>
      </c>
      <c r="R30" s="54">
        <f>IF($W30="","",VLOOKUP($W30,#REF!,6))</f>
      </c>
      <c r="S30" s="1" t="str">
        <f>(UPPER(B30)&amp;", "&amp;C30)</f>
        <v>, </v>
      </c>
      <c r="T30" s="1" t="str">
        <f>(UPPER(E30)&amp;", "&amp;F30)</f>
        <v>, </v>
      </c>
      <c r="U30" s="53">
        <f>IF($X30="","",VLOOKUP($X30,#REF!,5))</f>
      </c>
      <c r="V30" s="54">
        <f>IF($X30="","",VLOOKUP($X30,#REF!,6))</f>
      </c>
      <c r="W30" s="57"/>
      <c r="X30" s="58"/>
    </row>
    <row r="31" spans="1:24" ht="15" customHeight="1">
      <c r="A31" s="43">
        <v>22</v>
      </c>
      <c r="B31" s="44">
        <f>IF($W31="","",VLOOKUP($W31,#REF!,2))</f>
      </c>
      <c r="C31" s="44">
        <f>IF($W31="","",VLOOKUP($W31,#REF!,3))</f>
      </c>
      <c r="D31" s="45">
        <f>IF($W31="","",VLOOKUP($W31,#REF!,4))</f>
      </c>
      <c r="E31" s="46">
        <f>IF($X31="","",VLOOKUP($X31,#REF!,2))</f>
      </c>
      <c r="F31" s="46">
        <f>IF($X31="","",VLOOKUP($X31,#REF!,3))</f>
      </c>
      <c r="G31" s="47">
        <f>IF($X31="","",VLOOKUP($X31,#REF!,4))</f>
      </c>
      <c r="H31" s="62"/>
      <c r="I31" s="49">
        <f>IF(AND(J31="A"),O31,IF(AND(J31="B"),O31&amp;"+",""))</f>
      </c>
      <c r="J31" s="50" t="str">
        <f>IF(AND(B31="",C31="",E31="",F31=""),"z",IF(AND(K31&gt;0,M31&gt;0),"a",IF(AND(K31&gt;0),"b",IF(AND(M31&gt;0),"b",IF(AND(L31&gt;0,N31&gt;0),"c",IF(AND(L31&gt;0,M31="",N31=""),"d",IF(AND(N31&gt;0,K31="",L31=""),"d","")))))))</f>
        <v>z</v>
      </c>
      <c r="K31" s="51"/>
      <c r="L31" s="48">
        <f>IF($W31="","",VLOOKUP($W31,#REF!,8))</f>
      </c>
      <c r="M31" s="48"/>
      <c r="N31" s="48">
        <f>IF($X31="","",VLOOKUP($X31,#REF!,8))</f>
      </c>
      <c r="O31" s="48">
        <f>K31+M31</f>
        <v>0</v>
      </c>
      <c r="P31" s="52">
        <f>L31+N31</f>
        <v>0</v>
      </c>
      <c r="Q31" s="53">
        <f>IF($W31="","",VLOOKUP($W31,#REF!,5))</f>
      </c>
      <c r="R31" s="54">
        <f>IF($W31="","",VLOOKUP($W31,#REF!,6))</f>
      </c>
      <c r="S31" s="1" t="str">
        <f>(UPPER(B31)&amp;", "&amp;C31)</f>
        <v>, </v>
      </c>
      <c r="T31" s="1" t="str">
        <f>(UPPER(E31)&amp;", "&amp;F31)</f>
        <v>, </v>
      </c>
      <c r="U31" s="53">
        <f>IF($X31="","",VLOOKUP($X31,#REF!,5))</f>
      </c>
      <c r="V31" s="54">
        <f>IF($X31="","",VLOOKUP($X31,#REF!,6))</f>
      </c>
      <c r="W31" s="57"/>
      <c r="X31" s="58"/>
    </row>
    <row r="32" spans="1:24" ht="15" customHeight="1">
      <c r="A32" s="43">
        <v>23</v>
      </c>
      <c r="B32" s="44">
        <f>IF($W32="","",VLOOKUP($W32,#REF!,2))</f>
      </c>
      <c r="C32" s="44">
        <f>IF($W32="","",VLOOKUP($W32,#REF!,3))</f>
      </c>
      <c r="D32" s="45">
        <f>IF($W32="","",VLOOKUP($W32,#REF!,4))</f>
      </c>
      <c r="E32" s="46">
        <f>IF($X32="","",VLOOKUP($X32,#REF!,2))</f>
      </c>
      <c r="F32" s="46">
        <f>IF($X32="","",VLOOKUP($X32,#REF!,3))</f>
      </c>
      <c r="G32" s="47">
        <f>IF($X32="","",VLOOKUP($X32,#REF!,4))</f>
      </c>
      <c r="H32" s="62"/>
      <c r="I32" s="49">
        <f>IF(AND(J32="A"),O32,IF(AND(J32="B"),O32&amp;"+",""))</f>
      </c>
      <c r="J32" s="50" t="str">
        <f>IF(AND(B32="",C32="",E32="",F32=""),"z",IF(AND(K32&gt;0,M32&gt;0),"a",IF(AND(K32&gt;0),"b",IF(AND(M32&gt;0),"b",IF(AND(L32&gt;0,N32&gt;0),"c",IF(AND(L32&gt;0,M32="",N32=""),"d",IF(AND(N32&gt;0,K32="",L32=""),"d","")))))))</f>
        <v>z</v>
      </c>
      <c r="K32" s="51"/>
      <c r="L32" s="48">
        <f>IF($W32="","",VLOOKUP($W32,#REF!,8))</f>
      </c>
      <c r="M32" s="48"/>
      <c r="N32" s="48">
        <f>IF($X32="","",VLOOKUP($X32,#REF!,8))</f>
      </c>
      <c r="O32" s="48">
        <f>K32+M32</f>
        <v>0</v>
      </c>
      <c r="P32" s="52">
        <f>L32+N32</f>
        <v>0</v>
      </c>
      <c r="Q32" s="53">
        <f>IF($W32="","",VLOOKUP($W32,#REF!,5))</f>
      </c>
      <c r="R32" s="54">
        <f>IF($W32="","",VLOOKUP($W32,#REF!,6))</f>
      </c>
      <c r="S32" s="1" t="str">
        <f>(UPPER(B32)&amp;", "&amp;C32)</f>
        <v>, </v>
      </c>
      <c r="T32" s="1" t="str">
        <f>(UPPER(E32)&amp;", "&amp;F32)</f>
        <v>, </v>
      </c>
      <c r="U32" s="53">
        <f>IF($X32="","",VLOOKUP($X32,#REF!,5))</f>
      </c>
      <c r="V32" s="54">
        <f>IF($X32="","",VLOOKUP($X32,#REF!,6))</f>
      </c>
      <c r="W32" s="57"/>
      <c r="X32" s="58"/>
    </row>
    <row r="33" spans="1:24" ht="15" customHeight="1">
      <c r="A33" s="43">
        <v>24</v>
      </c>
      <c r="B33" s="44">
        <f>IF($W33="","",VLOOKUP($W33,#REF!,2))</f>
      </c>
      <c r="C33" s="44">
        <f>IF($W33="","",VLOOKUP($W33,#REF!,3))</f>
      </c>
      <c r="D33" s="45">
        <f>IF($W33="","",VLOOKUP($W33,#REF!,4))</f>
      </c>
      <c r="E33" s="46">
        <f>IF($X33="","",VLOOKUP($X33,#REF!,2))</f>
      </c>
      <c r="F33" s="46">
        <f>IF($X33="","",VLOOKUP($X33,#REF!,3))</f>
      </c>
      <c r="G33" s="47">
        <f>IF($X33="","",VLOOKUP($X33,#REF!,4))</f>
      </c>
      <c r="H33" s="62"/>
      <c r="I33" s="49">
        <f>IF(AND(J33="A"),O33,IF(AND(J33="B"),O33&amp;"+",""))</f>
      </c>
      <c r="J33" s="50" t="str">
        <f>IF(AND(B33="",C33="",E33="",F33=""),"z",IF(AND(K33&gt;0,M33&gt;0),"a",IF(AND(K33&gt;0),"b",IF(AND(M33&gt;0),"b",IF(AND(L33&gt;0,N33&gt;0),"c",IF(AND(L33&gt;0,M33="",N33=""),"d",IF(AND(N33&gt;0,K33="",L33=""),"d","")))))))</f>
        <v>z</v>
      </c>
      <c r="K33" s="51"/>
      <c r="L33" s="48">
        <f>IF($W33="","",VLOOKUP($W33,#REF!,8))</f>
      </c>
      <c r="M33" s="48"/>
      <c r="N33" s="48">
        <f>IF($X33="","",VLOOKUP($X33,#REF!,8))</f>
      </c>
      <c r="O33" s="48">
        <f>K33+M33</f>
        <v>0</v>
      </c>
      <c r="P33" s="52">
        <f>L33+N33</f>
        <v>0</v>
      </c>
      <c r="Q33" s="53">
        <f>IF($W33="","",VLOOKUP($W33,#REF!,5))</f>
      </c>
      <c r="R33" s="54">
        <f>IF($W33="","",VLOOKUP($W33,#REF!,6))</f>
      </c>
      <c r="S33" s="1" t="str">
        <f>(UPPER(B33)&amp;", "&amp;C33)</f>
        <v>, </v>
      </c>
      <c r="T33" s="1" t="str">
        <f>(UPPER(E33)&amp;", "&amp;F33)</f>
        <v>, </v>
      </c>
      <c r="U33" s="53">
        <f>IF($X33="","",VLOOKUP($X33,#REF!,5))</f>
      </c>
      <c r="V33" s="54">
        <f>IF($X33="","",VLOOKUP($X33,#REF!,6))</f>
      </c>
      <c r="W33" s="57"/>
      <c r="X33" s="58"/>
    </row>
    <row r="34" spans="1:24" ht="15" customHeight="1">
      <c r="A34" s="43">
        <v>25</v>
      </c>
      <c r="B34" s="44">
        <f>IF($W34="","",VLOOKUP($W34,#REF!,2))</f>
      </c>
      <c r="C34" s="44">
        <f>IF($W34="","",VLOOKUP($W34,#REF!,3))</f>
      </c>
      <c r="D34" s="45">
        <f>IF($W34="","",VLOOKUP($W34,#REF!,4))</f>
      </c>
      <c r="E34" s="46">
        <f>IF($X34="","",VLOOKUP($X34,#REF!,2))</f>
      </c>
      <c r="F34" s="46">
        <f>IF($X34="","",VLOOKUP($X34,#REF!,3))</f>
      </c>
      <c r="G34" s="47">
        <f>IF($X34="","",VLOOKUP($X34,#REF!,4))</f>
      </c>
      <c r="H34" s="62"/>
      <c r="I34" s="49">
        <f>IF(AND(J34="A"),O34,IF(AND(J34="B"),O34&amp;"+",""))</f>
      </c>
      <c r="J34" s="50" t="str">
        <f>IF(AND(B34="",C34="",E34="",F34=""),"z",IF(AND(K34&gt;0,M34&gt;0),"a",IF(AND(K34&gt;0),"b",IF(AND(M34&gt;0),"b",IF(AND(L34&gt;0,N34&gt;0),"c",IF(AND(L34&gt;0,M34="",N34=""),"d",IF(AND(N34&gt;0,K34="",L34=""),"d","")))))))</f>
        <v>z</v>
      </c>
      <c r="K34" s="51"/>
      <c r="L34" s="48">
        <f>IF($W34="","",VLOOKUP($W34,#REF!,8))</f>
      </c>
      <c r="M34" s="48"/>
      <c r="N34" s="48">
        <f>IF($X34="","",VLOOKUP($X34,#REF!,8))</f>
      </c>
      <c r="O34" s="48">
        <f>K34+M34</f>
        <v>0</v>
      </c>
      <c r="P34" s="52">
        <f>L34+N34</f>
        <v>0</v>
      </c>
      <c r="Q34" s="53">
        <f>IF($W34="","",VLOOKUP($W34,#REF!,5))</f>
      </c>
      <c r="R34" s="54">
        <f>IF($W34="","",VLOOKUP($W34,#REF!,6))</f>
      </c>
      <c r="S34" s="1" t="str">
        <f>(UPPER(B34)&amp;", "&amp;C34)</f>
        <v>, </v>
      </c>
      <c r="T34" s="1" t="str">
        <f>(UPPER(E34)&amp;", "&amp;F34)</f>
        <v>, </v>
      </c>
      <c r="U34" s="53">
        <f>IF($X34="","",VLOOKUP($X34,#REF!,5))</f>
      </c>
      <c r="V34" s="54">
        <f>IF($X34="","",VLOOKUP($X34,#REF!,6))</f>
      </c>
      <c r="W34" s="57"/>
      <c r="X34" s="58"/>
    </row>
    <row r="35" spans="1:24" ht="15" customHeight="1">
      <c r="A35" s="43">
        <v>26</v>
      </c>
      <c r="B35" s="44">
        <f>IF($W35="","",VLOOKUP($W35,#REF!,2))</f>
      </c>
      <c r="C35" s="44">
        <f>IF($W35="","",VLOOKUP($W35,#REF!,3))</f>
      </c>
      <c r="D35" s="45">
        <f>IF($W35="","",VLOOKUP($W35,#REF!,4))</f>
      </c>
      <c r="E35" s="46">
        <f>IF($X35="","",VLOOKUP($X35,#REF!,2))</f>
      </c>
      <c r="F35" s="46">
        <f>IF($X35="","",VLOOKUP($X35,#REF!,3))</f>
      </c>
      <c r="G35" s="47">
        <f>IF($X35="","",VLOOKUP($X35,#REF!,4))</f>
      </c>
      <c r="H35" s="62"/>
      <c r="I35" s="49">
        <f>IF(AND(J35="A"),O35,IF(AND(J35="B"),O35&amp;"+",""))</f>
      </c>
      <c r="J35" s="50" t="str">
        <f>IF(AND(B35="",C35="",E35="",F35=""),"z",IF(AND(K35&gt;0,M35&gt;0),"a",IF(AND(K35&gt;0),"b",IF(AND(M35&gt;0),"b",IF(AND(L35&gt;0,N35&gt;0),"c",IF(AND(L35&gt;0,M35="",N35=""),"d",IF(AND(N35&gt;0,K35="",L35=""),"d","")))))))</f>
        <v>z</v>
      </c>
      <c r="K35" s="51"/>
      <c r="L35" s="48">
        <f>IF($W35="","",VLOOKUP($W35,#REF!,8))</f>
      </c>
      <c r="M35" s="48"/>
      <c r="N35" s="48">
        <f>IF($X35="","",VLOOKUP($X35,#REF!,8))</f>
      </c>
      <c r="O35" s="48">
        <f>K35+M35</f>
        <v>0</v>
      </c>
      <c r="P35" s="52">
        <f>L35+N35</f>
        <v>0</v>
      </c>
      <c r="Q35" s="53">
        <f>IF($W35="","",VLOOKUP($W35,#REF!,5))</f>
      </c>
      <c r="R35" s="54">
        <f>IF($W35="","",VLOOKUP($W35,#REF!,6))</f>
      </c>
      <c r="S35" s="1" t="str">
        <f>(UPPER(B35)&amp;", "&amp;C35)</f>
        <v>, </v>
      </c>
      <c r="T35" s="1" t="str">
        <f>(UPPER(E35)&amp;", "&amp;F35)</f>
        <v>, </v>
      </c>
      <c r="U35" s="53">
        <f>IF($X35="","",VLOOKUP($X35,#REF!,5))</f>
      </c>
      <c r="V35" s="54">
        <f>IF($X35="","",VLOOKUP($X35,#REF!,6))</f>
      </c>
      <c r="W35" s="57"/>
      <c r="X35" s="58"/>
    </row>
    <row r="36" spans="1:24" ht="15" customHeight="1">
      <c r="A36" s="43">
        <v>27</v>
      </c>
      <c r="B36" s="44">
        <f>IF($W36="","",VLOOKUP($W36,#REF!,2))</f>
      </c>
      <c r="C36" s="44">
        <f>IF($W36="","",VLOOKUP($W36,#REF!,3))</f>
      </c>
      <c r="D36" s="45">
        <f>IF($W36="","",VLOOKUP($W36,#REF!,4))</f>
      </c>
      <c r="E36" s="46">
        <f>IF($X36="","",VLOOKUP($X36,#REF!,2))</f>
      </c>
      <c r="F36" s="46">
        <f>IF($X36="","",VLOOKUP($X36,#REF!,3))</f>
      </c>
      <c r="G36" s="47">
        <f>IF($X36="","",VLOOKUP($X36,#REF!,4))</f>
      </c>
      <c r="H36" s="62"/>
      <c r="I36" s="49">
        <f>IF(AND(J36="A"),O36,IF(AND(J36="B"),O36&amp;"+",""))</f>
      </c>
      <c r="J36" s="50" t="str">
        <f>IF(AND(B36="",C36="",E36="",F36=""),"z",IF(AND(K36&gt;0,M36&gt;0),"a",IF(AND(K36&gt;0),"b",IF(AND(M36&gt;0),"b",IF(AND(L36&gt;0,N36&gt;0),"c",IF(AND(L36&gt;0,M36="",N36=""),"d",IF(AND(N36&gt;0,K36="",L36=""),"d","")))))))</f>
        <v>z</v>
      </c>
      <c r="K36" s="51"/>
      <c r="L36" s="48">
        <f>IF($W36="","",VLOOKUP($W36,#REF!,8))</f>
      </c>
      <c r="M36" s="48"/>
      <c r="N36" s="48">
        <f>IF($X36="","",VLOOKUP($X36,#REF!,8))</f>
      </c>
      <c r="O36" s="48">
        <f>K36+M36</f>
        <v>0</v>
      </c>
      <c r="P36" s="52">
        <f>L36+N36</f>
        <v>0</v>
      </c>
      <c r="Q36" s="53">
        <f>IF($W36="","",VLOOKUP($W36,#REF!,5))</f>
      </c>
      <c r="R36" s="54">
        <f>IF($W36="","",VLOOKUP($W36,#REF!,6))</f>
      </c>
      <c r="S36" s="1" t="str">
        <f>(UPPER(B36)&amp;", "&amp;C36)</f>
        <v>, </v>
      </c>
      <c r="T36" s="1" t="str">
        <f>(UPPER(E36)&amp;", "&amp;F36)</f>
        <v>, </v>
      </c>
      <c r="U36" s="53">
        <f>IF($X36="","",VLOOKUP($X36,#REF!,5))</f>
      </c>
      <c r="V36" s="54">
        <f>IF($X36="","",VLOOKUP($X36,#REF!,6))</f>
      </c>
      <c r="W36" s="57"/>
      <c r="X36" s="58"/>
    </row>
    <row r="37" spans="1:24" ht="15" customHeight="1">
      <c r="A37" s="43">
        <v>28</v>
      </c>
      <c r="B37" s="44">
        <f>IF($W37="","",VLOOKUP($W37,#REF!,2))</f>
      </c>
      <c r="C37" s="44">
        <f>IF($W37="","",VLOOKUP($W37,#REF!,3))</f>
      </c>
      <c r="D37" s="45">
        <f>IF($W37="","",VLOOKUP($W37,#REF!,4))</f>
      </c>
      <c r="E37" s="46">
        <f>IF($X37="","",VLOOKUP($X37,#REF!,2))</f>
      </c>
      <c r="F37" s="46">
        <f>IF($X37="","",VLOOKUP($X37,#REF!,3))</f>
      </c>
      <c r="G37" s="47">
        <f>IF($X37="","",VLOOKUP($X37,#REF!,4))</f>
      </c>
      <c r="H37" s="62"/>
      <c r="I37" s="49">
        <f>IF(AND(J37="A"),O37,IF(AND(J37="B"),O37&amp;"+",""))</f>
      </c>
      <c r="J37" s="50" t="str">
        <f>IF(AND(B37="",C37="",E37="",F37=""),"z",IF(AND(K37&gt;0,M37&gt;0),"a",IF(AND(K37&gt;0),"b",IF(AND(M37&gt;0),"b",IF(AND(L37&gt;0,N37&gt;0),"c",IF(AND(L37&gt;0,M37="",N37=""),"d",IF(AND(N37&gt;0,K37="",L37=""),"d","")))))))</f>
        <v>z</v>
      </c>
      <c r="K37" s="51"/>
      <c r="L37" s="48">
        <f>IF($W37="","",VLOOKUP($W37,#REF!,8))</f>
      </c>
      <c r="M37" s="48"/>
      <c r="N37" s="48">
        <f>IF($X37="","",VLOOKUP($X37,#REF!,8))</f>
      </c>
      <c r="O37" s="48">
        <f>K37+M37</f>
        <v>0</v>
      </c>
      <c r="P37" s="52">
        <f>L37+N37</f>
        <v>0</v>
      </c>
      <c r="Q37" s="53">
        <f>IF($W37="","",VLOOKUP($W37,#REF!,5))</f>
      </c>
      <c r="R37" s="54">
        <f>IF($W37="","",VLOOKUP($W37,#REF!,6))</f>
      </c>
      <c r="S37" s="1" t="str">
        <f>(UPPER(B37)&amp;", "&amp;C37)</f>
        <v>, </v>
      </c>
      <c r="T37" s="1" t="str">
        <f>(UPPER(E37)&amp;", "&amp;F37)</f>
        <v>, </v>
      </c>
      <c r="U37" s="53">
        <f>IF($X37="","",VLOOKUP($X37,#REF!,5))</f>
      </c>
      <c r="V37" s="54">
        <f>IF($X37="","",VLOOKUP($X37,#REF!,6))</f>
      </c>
      <c r="W37" s="57"/>
      <c r="X37" s="58"/>
    </row>
    <row r="38" spans="1:24" ht="15" customHeight="1">
      <c r="A38" s="43">
        <v>29</v>
      </c>
      <c r="B38" s="44">
        <f>IF($W38="","",VLOOKUP($W38,#REF!,2))</f>
      </c>
      <c r="C38" s="44">
        <f>IF($W38="","",VLOOKUP($W38,#REF!,3))</f>
      </c>
      <c r="D38" s="45">
        <f>IF($W38="","",VLOOKUP($W38,#REF!,4))</f>
      </c>
      <c r="E38" s="46">
        <f>IF($X38="","",VLOOKUP($X38,#REF!,2))</f>
      </c>
      <c r="F38" s="46">
        <f>IF($X38="","",VLOOKUP($X38,#REF!,3))</f>
      </c>
      <c r="G38" s="47">
        <f>IF($X38="","",VLOOKUP($X38,#REF!,4))</f>
      </c>
      <c r="H38" s="62"/>
      <c r="I38" s="49">
        <f>IF(AND(J38="A"),O38,IF(AND(J38="B"),O38&amp;"+",""))</f>
      </c>
      <c r="J38" s="50" t="str">
        <f>IF(AND(B38="",C38="",E38="",F38=""),"z",IF(AND(K38&gt;0,M38&gt;0),"a",IF(AND(K38&gt;0),"b",IF(AND(M38&gt;0),"b",IF(AND(L38&gt;0,N38&gt;0),"c",IF(AND(L38&gt;0,M38="",N38=""),"d",IF(AND(N38&gt;0,K38="",L38=""),"d","")))))))</f>
        <v>z</v>
      </c>
      <c r="K38" s="51"/>
      <c r="L38" s="48">
        <f>IF($W38="","",VLOOKUP($W38,#REF!,8))</f>
      </c>
      <c r="M38" s="48"/>
      <c r="N38" s="48">
        <f>IF($X38="","",VLOOKUP($X38,#REF!,8))</f>
      </c>
      <c r="O38" s="48">
        <f>K38+M38</f>
        <v>0</v>
      </c>
      <c r="P38" s="52">
        <f>L38+N38</f>
        <v>0</v>
      </c>
      <c r="Q38" s="53">
        <f>IF($W38="","",VLOOKUP($W38,#REF!,5))</f>
      </c>
      <c r="R38" s="54">
        <f>IF($W38="","",VLOOKUP($W38,#REF!,6))</f>
      </c>
      <c r="S38" s="1" t="str">
        <f>(UPPER(B38)&amp;", "&amp;C38)</f>
        <v>, </v>
      </c>
      <c r="T38" s="1" t="str">
        <f>(UPPER(E38)&amp;", "&amp;F38)</f>
        <v>, </v>
      </c>
      <c r="U38" s="53">
        <f>IF($X38="","",VLOOKUP($X38,#REF!,5))</f>
      </c>
      <c r="V38" s="54">
        <f>IF($X38="","",VLOOKUP($X38,#REF!,6))</f>
      </c>
      <c r="W38" s="57"/>
      <c r="X38" s="58"/>
    </row>
    <row r="39" spans="1:24" ht="15" customHeight="1">
      <c r="A39" s="43">
        <v>30</v>
      </c>
      <c r="B39" s="44">
        <f>IF($W39="","",VLOOKUP($W39,#REF!,2))</f>
      </c>
      <c r="C39" s="44">
        <f>IF($W39="","",VLOOKUP($W39,#REF!,3))</f>
      </c>
      <c r="D39" s="45">
        <f>IF($W39="","",VLOOKUP($W39,#REF!,4))</f>
      </c>
      <c r="E39" s="46">
        <f>IF($X39="","",VLOOKUP($X39,#REF!,2))</f>
      </c>
      <c r="F39" s="46">
        <f>IF($X39="","",VLOOKUP($X39,#REF!,3))</f>
      </c>
      <c r="G39" s="47">
        <f>IF($X39="","",VLOOKUP($X39,#REF!,4))</f>
      </c>
      <c r="H39" s="62"/>
      <c r="I39" s="49">
        <f>IF(AND(J39="A"),O39,IF(AND(J39="B"),O39&amp;"+",""))</f>
      </c>
      <c r="J39" s="50" t="str">
        <f>IF(AND(B39="",C39="",E39="",F39=""),"z",IF(AND(K39&gt;0,M39&gt;0),"a",IF(AND(K39&gt;0),"b",IF(AND(M39&gt;0),"b",IF(AND(L39&gt;0,N39&gt;0),"c",IF(AND(L39&gt;0,M39="",N39=""),"d",IF(AND(N39&gt;0,K39="",L39=""),"d","")))))))</f>
        <v>z</v>
      </c>
      <c r="K39" s="51"/>
      <c r="L39" s="48">
        <f>IF($W39="","",VLOOKUP($W39,#REF!,8))</f>
      </c>
      <c r="M39" s="48"/>
      <c r="N39" s="48">
        <f>IF($X39="","",VLOOKUP($X39,#REF!,8))</f>
      </c>
      <c r="O39" s="48">
        <f>K39+M39</f>
        <v>0</v>
      </c>
      <c r="P39" s="52">
        <f>L39+N39</f>
        <v>0</v>
      </c>
      <c r="Q39" s="53">
        <f>IF($W39="","",VLOOKUP($W39,#REF!,5))</f>
      </c>
      <c r="R39" s="54">
        <f>IF($W39="","",VLOOKUP($W39,#REF!,6))</f>
      </c>
      <c r="S39" s="1" t="str">
        <f>(UPPER(B39)&amp;", "&amp;C39)</f>
        <v>, </v>
      </c>
      <c r="T39" s="1" t="str">
        <f>(UPPER(E39)&amp;", "&amp;F39)</f>
        <v>, </v>
      </c>
      <c r="U39" s="53">
        <f>IF($X39="","",VLOOKUP($X39,#REF!,5))</f>
      </c>
      <c r="V39" s="54">
        <f>IF($X39="","",VLOOKUP($X39,#REF!,6))</f>
      </c>
      <c r="W39" s="57"/>
      <c r="X39" s="58"/>
    </row>
    <row r="40" spans="1:24" ht="15" customHeight="1">
      <c r="A40" s="43">
        <v>31</v>
      </c>
      <c r="B40" s="44">
        <f>IF($W40="","",VLOOKUP($W40,#REF!,2))</f>
      </c>
      <c r="C40" s="44">
        <f>IF($W40="","",VLOOKUP($W40,#REF!,3))</f>
      </c>
      <c r="D40" s="45">
        <f>IF($W40="","",VLOOKUP($W40,#REF!,4))</f>
      </c>
      <c r="E40" s="46">
        <f>IF($X40="","",VLOOKUP($X40,#REF!,2))</f>
      </c>
      <c r="F40" s="46">
        <f>IF($X40="","",VLOOKUP($X40,#REF!,3))</f>
      </c>
      <c r="G40" s="47">
        <f>IF($X40="","",VLOOKUP($X40,#REF!,4))</f>
      </c>
      <c r="H40" s="62"/>
      <c r="I40" s="49">
        <f>IF(AND(J40="A"),O40,IF(AND(J40="B"),O40&amp;"+",""))</f>
      </c>
      <c r="J40" s="50" t="str">
        <f>IF(AND(B40="",C40="",E40="",F40=""),"z",IF(AND(K40&gt;0,M40&gt;0),"a",IF(AND(K40&gt;0),"b",IF(AND(M40&gt;0),"b",IF(AND(L40&gt;0,N40&gt;0),"c",IF(AND(L40&gt;0,M40="",N40=""),"d",IF(AND(N40&gt;0,K40="",L40=""),"d","")))))))</f>
        <v>z</v>
      </c>
      <c r="K40" s="51"/>
      <c r="L40" s="48">
        <f>IF($W40="","",VLOOKUP($W40,#REF!,8))</f>
      </c>
      <c r="M40" s="48"/>
      <c r="N40" s="48">
        <f>IF($X40="","",VLOOKUP($X40,#REF!,8))</f>
      </c>
      <c r="O40" s="48">
        <f>K40+M40</f>
        <v>0</v>
      </c>
      <c r="P40" s="52">
        <f>L40+N40</f>
        <v>0</v>
      </c>
      <c r="Q40" s="53">
        <f>IF($W40="","",VLOOKUP($W40,#REF!,5))</f>
      </c>
      <c r="R40" s="54">
        <f>IF($W40="","",VLOOKUP($W40,#REF!,6))</f>
      </c>
      <c r="S40" s="1" t="str">
        <f>(UPPER(B40)&amp;", "&amp;C40)</f>
        <v>, </v>
      </c>
      <c r="T40" s="1" t="str">
        <f>(UPPER(E40)&amp;", "&amp;F40)</f>
        <v>, </v>
      </c>
      <c r="U40" s="53">
        <f>IF($X40="","",VLOOKUP($X40,#REF!,5))</f>
      </c>
      <c r="V40" s="54">
        <f>IF($X40="","",VLOOKUP($X40,#REF!,6))</f>
      </c>
      <c r="W40" s="57"/>
      <c r="X40" s="58"/>
    </row>
    <row r="41" spans="1:24" ht="15" customHeight="1">
      <c r="A41" s="63">
        <v>32</v>
      </c>
      <c r="B41" s="44">
        <f>IF($W41="","",VLOOKUP($W41,#REF!,2))</f>
      </c>
      <c r="C41" s="44">
        <f>IF($W41="","",VLOOKUP($W41,#REF!,3))</f>
      </c>
      <c r="D41" s="45">
        <f>IF($W41="","",VLOOKUP($W41,#REF!,4))</f>
      </c>
      <c r="E41" s="46">
        <f>IF($X41="","",VLOOKUP($X41,#REF!,2))</f>
      </c>
      <c r="F41" s="46">
        <f>IF($X41="","",VLOOKUP($X41,#REF!,3))</f>
      </c>
      <c r="G41" s="47">
        <f>IF($X41="","",VLOOKUP($X41,#REF!,4))</f>
      </c>
      <c r="H41" s="64"/>
      <c r="I41" s="65">
        <f>IF(AND(J41="A"),O41,IF(AND(J41="B"),O41&amp;"+",""))</f>
      </c>
      <c r="J41" s="66" t="str">
        <f>IF(AND(B41="",C41="",E41="",F41=""),"z",IF(AND(K41&gt;0,M41&gt;0),"a",IF(AND(K41&gt;0),"b",IF(AND(M41&gt;0),"b",IF(AND(L41&gt;0,N41&gt;0),"c",IF(AND(L41&gt;0,M41="",N41=""),"d",IF(AND(N41&gt;0,K41="",L41=""),"d","")))))))</f>
        <v>z</v>
      </c>
      <c r="K41" s="67"/>
      <c r="L41" s="48">
        <f>IF($W41="","",VLOOKUP($W41,#REF!,8))</f>
      </c>
      <c r="M41" s="68"/>
      <c r="N41" s="48">
        <f>IF($X41="","",VLOOKUP($X41,#REF!,8))</f>
      </c>
      <c r="O41" s="68">
        <f>K41+M41</f>
        <v>0</v>
      </c>
      <c r="P41" s="69">
        <f>L41+N41</f>
        <v>0</v>
      </c>
      <c r="Q41" s="53">
        <f>IF($W41="","",VLOOKUP($W41,#REF!,5))</f>
      </c>
      <c r="R41" s="54">
        <f>IF($W41="","",VLOOKUP($W41,#REF!,6))</f>
      </c>
      <c r="S41" s="1" t="str">
        <f>(UPPER(B41)&amp;", "&amp;C41)</f>
        <v>, </v>
      </c>
      <c r="T41" s="1" t="str">
        <f>(UPPER(E41)&amp;", "&amp;F41)</f>
        <v>, </v>
      </c>
      <c r="U41" s="53">
        <f>IF($X41="","",VLOOKUP($X41,#REF!,5))</f>
      </c>
      <c r="V41" s="54">
        <f>IF($X41="","",VLOOKUP($X41,#REF!,6))</f>
      </c>
      <c r="W41" s="57"/>
      <c r="X41" s="58"/>
    </row>
    <row r="42" spans="1:23" ht="12.75">
      <c r="A42" s="1"/>
      <c r="B42" s="1"/>
      <c r="C42" s="1"/>
      <c r="D42" s="1"/>
      <c r="E42" s="1"/>
      <c r="F42" s="1"/>
      <c r="G42" s="1"/>
      <c r="H42" s="1"/>
      <c r="I42" s="1"/>
      <c r="J42" s="1"/>
      <c r="K42" s="1"/>
      <c r="L42" s="1"/>
      <c r="M42" s="1"/>
      <c r="N42" s="1"/>
      <c r="O42" s="1"/>
      <c r="P42" s="1"/>
      <c r="Q42" s="1"/>
      <c r="R42" s="1"/>
      <c r="S42" s="1"/>
      <c r="T42" s="1"/>
      <c r="U42" s="11"/>
      <c r="V42" s="11"/>
      <c r="W42" s="11"/>
    </row>
    <row r="43" spans="1:23" ht="12.75">
      <c r="A43" s="1"/>
      <c r="B43" s="1"/>
      <c r="C43" s="1"/>
      <c r="D43" s="1"/>
      <c r="E43" s="1"/>
      <c r="F43" s="1"/>
      <c r="G43" s="1"/>
      <c r="H43" s="1"/>
      <c r="I43" s="1"/>
      <c r="J43" s="1"/>
      <c r="K43" s="1"/>
      <c r="L43" s="1"/>
      <c r="M43" s="1"/>
      <c r="N43" s="1"/>
      <c r="O43" s="1"/>
      <c r="P43" s="1"/>
      <c r="Q43" s="1"/>
      <c r="R43" s="1"/>
      <c r="S43" s="1"/>
      <c r="U43" s="11"/>
      <c r="V43" s="11"/>
      <c r="W43" s="11"/>
    </row>
    <row r="44" spans="1:23" ht="12.75">
      <c r="A44" s="1"/>
      <c r="B44" s="1"/>
      <c r="C44" s="1"/>
      <c r="D44" s="1"/>
      <c r="E44" s="1"/>
      <c r="F44" s="1"/>
      <c r="G44" s="1"/>
      <c r="H44" s="1"/>
      <c r="I44" s="1"/>
      <c r="J44" s="1"/>
      <c r="K44" s="1"/>
      <c r="L44" s="1"/>
      <c r="M44" s="1"/>
      <c r="N44" s="1"/>
      <c r="O44" s="1"/>
      <c r="P44" s="1"/>
      <c r="Q44" s="1"/>
      <c r="R44" s="1"/>
      <c r="S44" s="1"/>
      <c r="U44" s="11"/>
      <c r="V44" s="11"/>
      <c r="W44" s="11"/>
    </row>
    <row r="45" spans="1:23" ht="12.75">
      <c r="A45" s="1"/>
      <c r="B45" s="1"/>
      <c r="C45" s="1"/>
      <c r="D45" s="1"/>
      <c r="E45" s="1"/>
      <c r="F45" s="1"/>
      <c r="G45" s="1"/>
      <c r="H45" s="1"/>
      <c r="I45" s="1"/>
      <c r="J45" s="1"/>
      <c r="K45" s="1"/>
      <c r="L45" s="1"/>
      <c r="M45" s="1"/>
      <c r="N45" s="1"/>
      <c r="O45" s="1"/>
      <c r="P45" s="1"/>
      <c r="Q45" s="1"/>
      <c r="R45" s="1"/>
      <c r="S45" s="1"/>
      <c r="U45" s="11"/>
      <c r="V45" s="11"/>
      <c r="W45" s="11"/>
    </row>
    <row r="46" spans="1:23" ht="12.75">
      <c r="A46" s="1"/>
      <c r="B46" s="1"/>
      <c r="C46" s="1"/>
      <c r="D46" s="1"/>
      <c r="E46" s="1"/>
      <c r="F46" s="1"/>
      <c r="G46" s="1"/>
      <c r="H46" s="1"/>
      <c r="I46" s="1"/>
      <c r="J46" s="1"/>
      <c r="K46" s="1"/>
      <c r="L46" s="1"/>
      <c r="M46" s="1"/>
      <c r="N46" s="1"/>
      <c r="O46" s="1"/>
      <c r="P46" s="1"/>
      <c r="Q46" s="1"/>
      <c r="R46" s="1"/>
      <c r="S46" s="1"/>
      <c r="U46" s="11"/>
      <c r="V46" s="11"/>
      <c r="W46" s="11"/>
    </row>
    <row r="47" spans="1:23" ht="12.75">
      <c r="A47" s="1"/>
      <c r="B47" s="1"/>
      <c r="C47" s="1"/>
      <c r="D47" s="1"/>
      <c r="E47" s="1"/>
      <c r="F47" s="1"/>
      <c r="G47" s="1"/>
      <c r="H47" s="1"/>
      <c r="I47" s="1"/>
      <c r="J47" s="1"/>
      <c r="K47" s="1"/>
      <c r="L47" s="1"/>
      <c r="M47" s="1"/>
      <c r="N47" s="1"/>
      <c r="O47" s="1"/>
      <c r="P47" s="1"/>
      <c r="Q47" s="1"/>
      <c r="R47" s="1"/>
      <c r="S47" s="1"/>
      <c r="U47" s="11"/>
      <c r="V47" s="11"/>
      <c r="W47" s="11"/>
    </row>
    <row r="48" spans="1:23" ht="12.75">
      <c r="A48" s="1"/>
      <c r="B48" s="1"/>
      <c r="C48" s="1"/>
      <c r="D48" s="1"/>
      <c r="E48" s="1"/>
      <c r="F48" s="1"/>
      <c r="G48" s="1"/>
      <c r="H48" s="1"/>
      <c r="I48" s="1"/>
      <c r="J48" s="1"/>
      <c r="K48" s="1"/>
      <c r="L48" s="1"/>
      <c r="M48" s="1"/>
      <c r="N48" s="1"/>
      <c r="O48" s="1"/>
      <c r="P48" s="1"/>
      <c r="Q48" s="1"/>
      <c r="R48" s="1"/>
      <c r="S48" s="1"/>
      <c r="U48" s="11"/>
      <c r="V48" s="11"/>
      <c r="W48" s="11"/>
    </row>
    <row r="49" spans="1:23" ht="12.75">
      <c r="A49" s="1"/>
      <c r="B49" s="1"/>
      <c r="C49" s="1"/>
      <c r="D49" s="1"/>
      <c r="E49" s="1"/>
      <c r="F49" s="1"/>
      <c r="G49" s="1"/>
      <c r="H49" s="1"/>
      <c r="I49" s="1"/>
      <c r="J49" s="1"/>
      <c r="K49" s="1"/>
      <c r="L49" s="1"/>
      <c r="M49" s="1"/>
      <c r="N49" s="1"/>
      <c r="O49" s="1"/>
      <c r="P49" s="1"/>
      <c r="Q49" s="1"/>
      <c r="R49" s="1"/>
      <c r="S49" s="1"/>
      <c r="U49" s="11"/>
      <c r="V49" s="11"/>
      <c r="W49" s="11"/>
    </row>
    <row r="50" spans="1:23" ht="12.75">
      <c r="A50" s="1"/>
      <c r="B50" s="1"/>
      <c r="C50" s="1"/>
      <c r="D50" s="1"/>
      <c r="E50" s="1"/>
      <c r="F50" s="1"/>
      <c r="G50" s="1"/>
      <c r="H50" s="1"/>
      <c r="I50" s="1"/>
      <c r="J50" s="1"/>
      <c r="K50" s="1"/>
      <c r="L50" s="1"/>
      <c r="M50" s="1"/>
      <c r="N50" s="1"/>
      <c r="O50" s="1"/>
      <c r="P50" s="1"/>
      <c r="Q50" s="1"/>
      <c r="R50" s="1"/>
      <c r="S50" s="1"/>
      <c r="U50" s="11"/>
      <c r="V50" s="11"/>
      <c r="W50" s="11"/>
    </row>
    <row r="51" spans="1:23" ht="12.75">
      <c r="A51" s="1"/>
      <c r="B51" s="1"/>
      <c r="C51" s="1"/>
      <c r="D51" s="1"/>
      <c r="E51" s="1"/>
      <c r="F51" s="1"/>
      <c r="G51" s="1"/>
      <c r="H51" s="1"/>
      <c r="I51" s="1"/>
      <c r="J51" s="1"/>
      <c r="K51" s="1"/>
      <c r="L51" s="1"/>
      <c r="M51" s="1"/>
      <c r="N51" s="1"/>
      <c r="O51" s="1"/>
      <c r="P51" s="1"/>
      <c r="Q51" s="1"/>
      <c r="R51" s="1"/>
      <c r="S51" s="1"/>
      <c r="U51" s="11"/>
      <c r="V51" s="11"/>
      <c r="W51" s="11"/>
    </row>
    <row r="52" spans="1:23" ht="12.75">
      <c r="A52" s="1"/>
      <c r="B52" s="1"/>
      <c r="C52" s="1"/>
      <c r="D52" s="1"/>
      <c r="E52" s="1"/>
      <c r="F52" s="1"/>
      <c r="G52" s="1"/>
      <c r="H52" s="1"/>
      <c r="I52" s="1"/>
      <c r="J52" s="1"/>
      <c r="K52" s="1"/>
      <c r="L52" s="1"/>
      <c r="M52" s="1"/>
      <c r="N52" s="1"/>
      <c r="O52" s="1"/>
      <c r="P52" s="1"/>
      <c r="Q52" s="1"/>
      <c r="R52" s="1"/>
      <c r="S52" s="1"/>
      <c r="U52" s="11"/>
      <c r="V52" s="11"/>
      <c r="W52" s="11"/>
    </row>
    <row r="53" spans="1:23" ht="12.75">
      <c r="A53" s="1"/>
      <c r="B53" s="1"/>
      <c r="C53" s="1"/>
      <c r="D53" s="1"/>
      <c r="E53" s="1"/>
      <c r="F53" s="1"/>
      <c r="G53" s="1"/>
      <c r="H53" s="1"/>
      <c r="I53" s="1"/>
      <c r="J53" s="1"/>
      <c r="K53" s="1"/>
      <c r="L53" s="1"/>
      <c r="M53" s="1"/>
      <c r="N53" s="1"/>
      <c r="O53" s="1"/>
      <c r="P53" s="1"/>
      <c r="Q53" s="1"/>
      <c r="R53" s="1"/>
      <c r="S53" s="1"/>
      <c r="U53" s="11"/>
      <c r="V53" s="11"/>
      <c r="W53" s="11"/>
    </row>
    <row r="54" spans="1:23" ht="12.75">
      <c r="A54" s="1"/>
      <c r="B54" s="1"/>
      <c r="C54" s="1"/>
      <c r="D54" s="1"/>
      <c r="E54" s="1"/>
      <c r="F54" s="1"/>
      <c r="G54" s="1"/>
      <c r="H54" s="1"/>
      <c r="I54" s="1"/>
      <c r="J54" s="1"/>
      <c r="K54" s="1"/>
      <c r="L54" s="1"/>
      <c r="M54" s="1"/>
      <c r="N54" s="1"/>
      <c r="O54" s="1"/>
      <c r="P54" s="1"/>
      <c r="Q54" s="1"/>
      <c r="R54" s="1"/>
      <c r="S54" s="1"/>
      <c r="U54" s="11"/>
      <c r="V54" s="11"/>
      <c r="W54" s="11"/>
    </row>
    <row r="55" spans="1:23" ht="12.75">
      <c r="A55" s="1"/>
      <c r="B55" s="1"/>
      <c r="C55" s="1"/>
      <c r="D55" s="1"/>
      <c r="E55" s="1"/>
      <c r="F55" s="1"/>
      <c r="G55" s="1"/>
      <c r="H55" s="1"/>
      <c r="I55" s="1"/>
      <c r="J55" s="1"/>
      <c r="K55" s="1"/>
      <c r="L55" s="1"/>
      <c r="M55" s="1"/>
      <c r="N55" s="1"/>
      <c r="O55" s="1"/>
      <c r="P55" s="1"/>
      <c r="Q55" s="1"/>
      <c r="R55" s="1"/>
      <c r="S55" s="1"/>
      <c r="U55" s="11"/>
      <c r="V55" s="11"/>
      <c r="W55" s="11"/>
    </row>
    <row r="56" spans="1:23" ht="12.75">
      <c r="A56" s="1"/>
      <c r="B56" s="1"/>
      <c r="C56" s="1"/>
      <c r="D56" s="1"/>
      <c r="E56" s="1"/>
      <c r="F56" s="1"/>
      <c r="G56" s="1"/>
      <c r="H56" s="1"/>
      <c r="I56" s="1"/>
      <c r="J56" s="1"/>
      <c r="K56" s="1"/>
      <c r="L56" s="1"/>
      <c r="M56" s="1"/>
      <c r="N56" s="1"/>
      <c r="O56" s="1"/>
      <c r="P56" s="1"/>
      <c r="Q56" s="1"/>
      <c r="R56" s="1"/>
      <c r="S56" s="1"/>
      <c r="U56" s="11"/>
      <c r="V56" s="11"/>
      <c r="W56" s="11"/>
    </row>
    <row r="57" spans="1:23" ht="12.75">
      <c r="A57" s="1"/>
      <c r="B57" s="1"/>
      <c r="C57" s="1"/>
      <c r="D57" s="1"/>
      <c r="E57" s="1"/>
      <c r="F57" s="1"/>
      <c r="G57" s="1"/>
      <c r="H57" s="1"/>
      <c r="I57" s="1"/>
      <c r="J57" s="1"/>
      <c r="K57" s="1"/>
      <c r="L57" s="1"/>
      <c r="M57" s="1"/>
      <c r="N57" s="1"/>
      <c r="O57" s="1"/>
      <c r="P57" s="1"/>
      <c r="Q57" s="1"/>
      <c r="R57" s="1"/>
      <c r="S57" s="1"/>
      <c r="U57" s="11"/>
      <c r="V57" s="11"/>
      <c r="W57" s="11"/>
    </row>
    <row r="58" spans="1:23" ht="12.75">
      <c r="A58" s="1"/>
      <c r="B58" s="1"/>
      <c r="C58" s="1"/>
      <c r="D58" s="1"/>
      <c r="E58" s="1"/>
      <c r="F58" s="1"/>
      <c r="G58" s="1"/>
      <c r="H58" s="1"/>
      <c r="I58" s="1"/>
      <c r="J58" s="1"/>
      <c r="K58" s="1"/>
      <c r="L58" s="1"/>
      <c r="M58" s="1"/>
      <c r="N58" s="1"/>
      <c r="O58" s="1"/>
      <c r="P58" s="1"/>
      <c r="Q58" s="1"/>
      <c r="R58" s="1"/>
      <c r="S58" s="1"/>
      <c r="U58" s="11"/>
      <c r="V58" s="11"/>
      <c r="W58" s="11"/>
    </row>
    <row r="59" spans="1:23" ht="12.75">
      <c r="A59" s="1"/>
      <c r="B59" s="1"/>
      <c r="C59" s="1"/>
      <c r="D59" s="1"/>
      <c r="E59" s="1"/>
      <c r="F59" s="1"/>
      <c r="G59" s="1"/>
      <c r="H59" s="1"/>
      <c r="I59" s="1"/>
      <c r="J59" s="1"/>
      <c r="K59" s="1"/>
      <c r="L59" s="1"/>
      <c r="M59" s="1"/>
      <c r="N59" s="1"/>
      <c r="O59" s="1"/>
      <c r="P59" s="1"/>
      <c r="Q59" s="1"/>
      <c r="R59" s="1"/>
      <c r="S59" s="1"/>
      <c r="U59" s="11"/>
      <c r="V59" s="11"/>
      <c r="W59" s="11"/>
    </row>
    <row r="60" spans="1:23" ht="12.75">
      <c r="A60" s="1"/>
      <c r="B60" s="1"/>
      <c r="C60" s="1"/>
      <c r="D60" s="1"/>
      <c r="E60" s="1"/>
      <c r="F60" s="1"/>
      <c r="G60" s="1"/>
      <c r="H60" s="1"/>
      <c r="I60" s="1"/>
      <c r="J60" s="1"/>
      <c r="K60" s="1"/>
      <c r="L60" s="1"/>
      <c r="M60" s="1"/>
      <c r="N60" s="1"/>
      <c r="O60" s="1"/>
      <c r="P60" s="1"/>
      <c r="Q60" s="1"/>
      <c r="R60" s="1"/>
      <c r="S60" s="1"/>
      <c r="U60" s="11"/>
      <c r="V60" s="11"/>
      <c r="W60" s="11"/>
    </row>
    <row r="61" spans="1:23" ht="12.75">
      <c r="A61" s="1"/>
      <c r="B61" s="1"/>
      <c r="C61" s="1"/>
      <c r="D61" s="1"/>
      <c r="E61" s="1"/>
      <c r="F61" s="1"/>
      <c r="G61" s="1"/>
      <c r="H61" s="1"/>
      <c r="I61" s="1"/>
      <c r="J61" s="1"/>
      <c r="K61" s="1"/>
      <c r="L61" s="1"/>
      <c r="M61" s="1"/>
      <c r="N61" s="1"/>
      <c r="O61" s="1"/>
      <c r="P61" s="1"/>
      <c r="Q61" s="1"/>
      <c r="R61" s="1"/>
      <c r="S61" s="1"/>
      <c r="T61" s="1"/>
      <c r="U61" s="11"/>
      <c r="V61" s="11"/>
      <c r="W61" s="11"/>
    </row>
    <row r="62" spans="1:23" ht="12.75">
      <c r="A62" s="1"/>
      <c r="B62" s="1"/>
      <c r="C62" s="1"/>
      <c r="D62" s="1"/>
      <c r="E62" s="1"/>
      <c r="F62" s="1"/>
      <c r="G62" s="1"/>
      <c r="H62" s="1"/>
      <c r="I62" s="1"/>
      <c r="J62" s="1"/>
      <c r="K62" s="1"/>
      <c r="L62" s="1"/>
      <c r="M62" s="1"/>
      <c r="N62" s="1"/>
      <c r="O62" s="1"/>
      <c r="P62" s="1"/>
      <c r="Q62" s="1"/>
      <c r="R62" s="1"/>
      <c r="S62" s="1"/>
      <c r="T62" s="1"/>
      <c r="U62" s="11"/>
      <c r="V62" s="11"/>
      <c r="W62" s="11"/>
    </row>
  </sheetData>
  <sheetProtection selectLockedCells="1" selectUnlockedCells="1"/>
  <mergeCells count="7">
    <mergeCell ref="A6:I6"/>
    <mergeCell ref="B8:D8"/>
    <mergeCell ref="E8:G8"/>
    <mergeCell ref="K8:L8"/>
    <mergeCell ref="M8:N8"/>
    <mergeCell ref="Q8:R8"/>
    <mergeCell ref="U8:V8"/>
  </mergeCells>
  <printOptions/>
  <pageMargins left="0.37430555555555556" right="0.37430555555555556" top="0.39375" bottom="0.39375" header="0.5118055555555555" footer="0.5118055555555555"/>
  <pageSetup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90"/>
  <sheetViews>
    <sheetView showZeros="0" workbookViewId="0" topLeftCell="A17">
      <selection activeCell="M41" sqref="M41"/>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70" customFormat="1" ht="19.5" customHeight="1">
      <c r="A1" s="12" t="str">
        <f>Tytuł!$C$10</f>
        <v>Lion's Bank Tennis Cup 2016</v>
      </c>
      <c r="B1" s="12"/>
      <c r="C1" s="12"/>
      <c r="D1" s="12"/>
      <c r="E1" s="12"/>
      <c r="F1" s="12"/>
      <c r="G1" s="12"/>
      <c r="H1" s="14" t="s">
        <v>15</v>
      </c>
      <c r="I1" s="15" t="str">
        <f>Tytuł!$C$14</f>
        <v>Marcin Baruchowski</v>
      </c>
      <c r="J1" s="14"/>
      <c r="K1" s="15"/>
      <c r="L1" s="12"/>
      <c r="M1" s="12"/>
      <c r="N1" s="12"/>
      <c r="O1" s="12"/>
      <c r="P1" s="12"/>
      <c r="Q1" s="12"/>
      <c r="R1" s="12"/>
      <c r="S1" s="12"/>
      <c r="T1" s="12"/>
    </row>
    <row r="2" spans="1:20" ht="12.75">
      <c r="A2" s="1"/>
      <c r="B2" s="1"/>
      <c r="C2" s="1"/>
      <c r="D2" s="1"/>
      <c r="E2" s="1"/>
      <c r="F2" s="1"/>
      <c r="G2" s="1"/>
      <c r="H2" s="14" t="s">
        <v>5</v>
      </c>
      <c r="I2" s="15" t="str">
        <f>Tytuł!$G$10</f>
        <v>Seniorzy i Amatorzy</v>
      </c>
      <c r="J2" s="14"/>
      <c r="K2" s="15"/>
      <c r="L2" s="1"/>
      <c r="M2" s="1"/>
      <c r="N2" s="1"/>
      <c r="O2" s="1"/>
      <c r="P2" s="1"/>
      <c r="Q2" s="1"/>
      <c r="R2" s="1"/>
      <c r="S2" s="1"/>
      <c r="T2" s="1"/>
    </row>
    <row r="3" spans="1:20" ht="12.75">
      <c r="A3" s="1"/>
      <c r="B3" s="1"/>
      <c r="C3" s="6" t="s">
        <v>95</v>
      </c>
      <c r="D3" s="1"/>
      <c r="E3" s="1"/>
      <c r="F3" s="1"/>
      <c r="G3" s="1"/>
      <c r="H3" s="14" t="s">
        <v>9</v>
      </c>
      <c r="I3" s="15" t="str">
        <f>Tytuł!$G$12</f>
        <v>Gdańsk</v>
      </c>
      <c r="J3" s="14"/>
      <c r="K3" s="15"/>
      <c r="L3" s="1"/>
      <c r="M3" s="1"/>
      <c r="N3" s="1"/>
      <c r="O3" s="1"/>
      <c r="P3" s="1"/>
      <c r="Q3" s="1"/>
      <c r="R3" s="1"/>
      <c r="S3" s="1"/>
      <c r="T3" s="1"/>
    </row>
    <row r="4" spans="1:20" ht="12.75">
      <c r="A4" s="1"/>
      <c r="B4" s="1"/>
      <c r="C4" s="71" t="s">
        <v>96</v>
      </c>
      <c r="D4" s="1"/>
      <c r="E4" s="1"/>
      <c r="F4" s="1"/>
      <c r="G4" s="1"/>
      <c r="H4" s="14" t="s">
        <v>13</v>
      </c>
      <c r="I4" s="15" t="str">
        <f>Tytuł!$G$14</f>
        <v>21-24.07.2016</v>
      </c>
      <c r="J4" s="14"/>
      <c r="K4" s="15"/>
      <c r="L4" s="1"/>
      <c r="M4" s="1"/>
      <c r="N4" s="1"/>
      <c r="O4" s="1"/>
      <c r="P4" s="1"/>
      <c r="Q4" s="1"/>
      <c r="R4" s="1"/>
      <c r="S4" s="1"/>
      <c r="T4" s="1"/>
    </row>
    <row r="5" spans="1:20" ht="9.75" customHeight="1">
      <c r="A5" s="1"/>
      <c r="B5" s="1"/>
      <c r="C5" s="1"/>
      <c r="D5" s="1"/>
      <c r="E5" s="1"/>
      <c r="F5" s="1"/>
      <c r="G5" s="1"/>
      <c r="H5" s="1"/>
      <c r="I5" s="1"/>
      <c r="J5" s="1"/>
      <c r="K5" s="1"/>
      <c r="L5" s="1"/>
      <c r="M5" s="1"/>
      <c r="N5" s="1"/>
      <c r="O5" s="1"/>
      <c r="P5" s="1"/>
      <c r="Q5" s="1"/>
      <c r="R5" s="1"/>
      <c r="S5" s="1"/>
      <c r="T5" s="1"/>
    </row>
    <row r="6" spans="1:20" ht="9.75" customHeight="1">
      <c r="A6" s="72"/>
      <c r="B6" s="73" t="s">
        <v>97</v>
      </c>
      <c r="C6" s="73" t="s">
        <v>33</v>
      </c>
      <c r="D6" s="73" t="s">
        <v>28</v>
      </c>
      <c r="E6" s="72" t="s">
        <v>98</v>
      </c>
      <c r="F6" s="72"/>
      <c r="G6" s="73" t="s">
        <v>31</v>
      </c>
      <c r="H6" s="72"/>
      <c r="I6" s="73" t="s">
        <v>99</v>
      </c>
      <c r="J6" s="73"/>
      <c r="K6" s="73" t="s">
        <v>100</v>
      </c>
      <c r="L6" s="73"/>
      <c r="M6" s="73" t="s">
        <v>101</v>
      </c>
      <c r="N6" s="73"/>
      <c r="O6" s="72"/>
      <c r="Q6" s="1"/>
      <c r="R6" s="1"/>
      <c r="S6" s="1"/>
      <c r="T6" s="1"/>
    </row>
    <row r="7" spans="1:20" ht="6" customHeight="1">
      <c r="A7" s="74"/>
      <c r="B7" s="1"/>
      <c r="C7" s="1"/>
      <c r="D7" s="1"/>
      <c r="E7" s="1"/>
      <c r="F7" s="1"/>
      <c r="G7" s="1"/>
      <c r="H7" s="1"/>
      <c r="I7" s="1"/>
      <c r="J7" s="1"/>
      <c r="K7" s="1"/>
      <c r="L7" s="1"/>
      <c r="M7" s="1"/>
      <c r="N7" s="1"/>
      <c r="O7" s="1"/>
      <c r="P7" s="1"/>
      <c r="Q7" s="75"/>
      <c r="R7" s="1"/>
      <c r="S7" s="1"/>
      <c r="T7" s="1"/>
    </row>
    <row r="8" spans="1:20" ht="9" customHeight="1">
      <c r="A8" s="76"/>
      <c r="B8" s="77"/>
      <c r="C8" s="77"/>
      <c r="D8" s="77"/>
      <c r="E8" s="78" t="str">
        <f>IF($D9="","",VLOOKUP($D9,'ListaTG(D)'!$A$10:$T$41,19))</f>
        <v>MACIEJEWSKI, Konrad</v>
      </c>
      <c r="F8" s="79"/>
      <c r="G8" s="78">
        <f>IF($D9="","",VLOOKUP($D9,'ListaTG(D)'!$A$10:$T$41,4))</f>
      </c>
      <c r="H8" s="11"/>
      <c r="I8" s="11"/>
      <c r="J8" s="11"/>
      <c r="K8" s="11"/>
      <c r="L8" s="11"/>
      <c r="M8" s="11"/>
      <c r="N8" s="11"/>
      <c r="O8" s="11"/>
      <c r="P8" s="1"/>
      <c r="Q8" s="80">
        <f>IF($D8="","",VLOOKUP($D8,#REF!,2))</f>
      </c>
      <c r="R8" s="81" t="str">
        <f>IF($D9="","",VLOOKUP($D9,'ListaTG(D)'!$A$10:$T$41,2))</f>
        <v>Maciejewski</v>
      </c>
      <c r="S8" s="1"/>
      <c r="T8" s="1"/>
    </row>
    <row r="9" spans="1:20" ht="9" customHeight="1">
      <c r="A9" s="76">
        <v>1</v>
      </c>
      <c r="B9" s="77">
        <f>IF($D9="","",VLOOKUP($D9,'ListaTG(D)'!$A$10:$T$41,8))</f>
        <v>0</v>
      </c>
      <c r="C9" s="77">
        <f>IF($D9="","",VLOOKUP($D9,'ListaTG(D)'!$A$10:$T$41,9))</f>
        <v>110</v>
      </c>
      <c r="D9" s="82">
        <v>1</v>
      </c>
      <c r="E9" s="78" t="str">
        <f>IF($D9="","",VLOOKUP($D9,'ListaTG(D)'!$A$10:$T$41,20))</f>
        <v>MOCZEK, Tomasz</v>
      </c>
      <c r="F9" s="78"/>
      <c r="G9" s="78">
        <f>IF($D9="","",VLOOKUP($D9,'ListaTG(D)'!$A$10:$T$41,7))</f>
      </c>
      <c r="H9" s="83"/>
      <c r="I9" s="84"/>
      <c r="J9" s="81"/>
      <c r="K9" s="81"/>
      <c r="L9" s="81"/>
      <c r="M9" s="81"/>
      <c r="N9" s="81"/>
      <c r="O9" s="81"/>
      <c r="P9" s="80"/>
      <c r="Q9" s="80"/>
      <c r="R9" s="81" t="str">
        <f>IF($D9="","",VLOOKUP($D9,'ListaTG(D)'!$A$10:$T$41,5))</f>
        <v>Moczek</v>
      </c>
      <c r="S9" s="1"/>
      <c r="T9" s="1"/>
    </row>
    <row r="10" spans="1:20" ht="9" customHeight="1">
      <c r="A10" s="85"/>
      <c r="B10" s="86"/>
      <c r="C10" s="86"/>
      <c r="D10" s="87"/>
      <c r="E10" s="88"/>
      <c r="F10" s="88"/>
      <c r="G10" s="88"/>
      <c r="H10" s="89"/>
      <c r="I10" s="90" t="str">
        <f>UPPER(IF(OR(H11="a",H11="as"),R8,IF(OR(H11="b",H11="bs"),R12,"")))</f>
        <v>MACIEJEWSKI</v>
      </c>
      <c r="J10" s="83"/>
      <c r="K10" s="81"/>
      <c r="L10" s="81"/>
      <c r="M10" s="81"/>
      <c r="N10" s="81"/>
      <c r="O10" s="81"/>
      <c r="P10" s="80"/>
      <c r="Q10" s="80">
        <f>IF($D10="","",VLOOKUP($D10,#REF!,2))</f>
      </c>
      <c r="R10" s="1"/>
      <c r="S10" s="1"/>
      <c r="T10" s="1"/>
    </row>
    <row r="11" spans="1:20" ht="9" customHeight="1">
      <c r="A11" s="76"/>
      <c r="B11" s="91"/>
      <c r="C11" s="91"/>
      <c r="D11" s="91"/>
      <c r="E11" s="81"/>
      <c r="F11" s="81"/>
      <c r="G11" s="81"/>
      <c r="H11" s="92" t="s">
        <v>102</v>
      </c>
      <c r="I11" s="93" t="str">
        <f>UPPER(IF(OR(H11="a",H11="as"),R9,IF(OR(H11="b",H11="bs"),R13,"")))</f>
        <v>MOCZEK</v>
      </c>
      <c r="J11" s="83"/>
      <c r="K11" s="84"/>
      <c r="L11" s="81"/>
      <c r="M11" s="81"/>
      <c r="N11" s="81"/>
      <c r="O11" s="81"/>
      <c r="P11" s="80"/>
      <c r="Q11" s="75"/>
      <c r="R11" s="1"/>
      <c r="S11" s="1"/>
      <c r="T11" s="1"/>
    </row>
    <row r="12" spans="1:20" ht="9" customHeight="1">
      <c r="A12" s="76"/>
      <c r="B12" s="91"/>
      <c r="C12" s="91"/>
      <c r="D12" s="94"/>
      <c r="E12" s="81" t="str">
        <f>IF($D13="","",VLOOKUP($D13,'ListaTG(D)'!$A$10:$T$41,19))</f>
        <v>BYZDRA, Mirosław</v>
      </c>
      <c r="F12" s="79"/>
      <c r="G12" s="81">
        <f>IF($D13="","",VLOOKUP($D13,'ListaTG(D)'!$A$10:$T$41,4))</f>
      </c>
      <c r="H12" s="95"/>
      <c r="I12" s="88" t="s">
        <v>103</v>
      </c>
      <c r="J12" s="96">
        <f>IF(OR(H11="a",H11="as"),D9,IF(OR(H11="b",H11="bs"),D13,""))</f>
        <v>1</v>
      </c>
      <c r="K12" s="97">
        <f>IF(OR(H11="a",H11="as"),D13,IF(OR(H11="b",H11="bs"),D9,""))</f>
        <v>7</v>
      </c>
      <c r="L12" s="83"/>
      <c r="M12" s="81"/>
      <c r="N12" s="81"/>
      <c r="O12" s="81"/>
      <c r="P12" s="80"/>
      <c r="Q12" s="80">
        <f>IF($D12="","",VLOOKUP($D12,#REF!,2))</f>
      </c>
      <c r="R12" s="81" t="str">
        <f>IF($D13="","",VLOOKUP($D13,'ListaTG(D)'!$A$10:$T$41,2))</f>
        <v>Byzdra</v>
      </c>
      <c r="S12" s="1"/>
      <c r="T12" s="1"/>
    </row>
    <row r="13" spans="1:20" ht="9" customHeight="1">
      <c r="A13" s="98">
        <v>2</v>
      </c>
      <c r="B13" s="91">
        <f>IF($D13="","",VLOOKUP($D13,'ListaTG(D)'!$A$10:$T$41,8))</f>
        <v>0</v>
      </c>
      <c r="C13" s="91">
        <f>IF($D13="","",VLOOKUP($D13,'ListaTG(D)'!$A$10:$T$41,9))</f>
      </c>
      <c r="D13" s="99">
        <v>7</v>
      </c>
      <c r="E13" s="81" t="str">
        <f>IF($D13="","",VLOOKUP($D13,'ListaTG(D)'!$A$10:$T$41,20))</f>
        <v>TARGOWSKI, Paweł</v>
      </c>
      <c r="F13" s="81"/>
      <c r="G13" s="81">
        <f>IF($D13="","",VLOOKUP($D13,'ListaTG(D)'!$A$10:$T$41,7))</f>
      </c>
      <c r="H13" s="100"/>
      <c r="I13" s="84"/>
      <c r="J13" s="95"/>
      <c r="K13" s="81"/>
      <c r="L13" s="83"/>
      <c r="M13" s="81"/>
      <c r="N13" s="81"/>
      <c r="O13" s="81"/>
      <c r="P13" s="80"/>
      <c r="Q13" s="75"/>
      <c r="R13" s="81" t="str">
        <f>IF($D13="","",VLOOKUP($D13,'ListaTG(D)'!$A$10:$T$41,5))</f>
        <v>Targowski</v>
      </c>
      <c r="S13" s="1"/>
      <c r="T13" s="1"/>
    </row>
    <row r="14" spans="1:20" ht="9" customHeight="1">
      <c r="A14" s="76"/>
      <c r="B14" s="86"/>
      <c r="C14" s="86"/>
      <c r="D14" s="94"/>
      <c r="E14" s="88"/>
      <c r="F14" s="88"/>
      <c r="G14" s="88"/>
      <c r="H14" s="83"/>
      <c r="I14" s="81"/>
      <c r="J14" s="95"/>
      <c r="K14" s="90" t="str">
        <f>UPPER(IF(OR(J15="a",J15="as"),I10,IF(OR(J15="b",J15="bs"),I18,"")))</f>
        <v>MACIEJEWSKI</v>
      </c>
      <c r="L14" s="83"/>
      <c r="M14" s="81"/>
      <c r="N14" s="81"/>
      <c r="O14" s="81"/>
      <c r="P14" s="80"/>
      <c r="Q14" s="80">
        <f>IF($D14="","",VLOOKUP($D14,#REF!,2))</f>
      </c>
      <c r="R14" s="1"/>
      <c r="S14" s="1"/>
      <c r="T14" s="1"/>
    </row>
    <row r="15" spans="1:20" ht="9" customHeight="1">
      <c r="A15" s="76"/>
      <c r="B15" s="91"/>
      <c r="C15" s="91"/>
      <c r="D15" s="94"/>
      <c r="E15" s="81"/>
      <c r="F15" s="81"/>
      <c r="G15" s="81"/>
      <c r="H15" s="83"/>
      <c r="I15" s="81"/>
      <c r="J15" s="92" t="s">
        <v>102</v>
      </c>
      <c r="K15" s="93" t="str">
        <f>UPPER(IF(OR(J15="a",J15="as"),I11,IF(OR(J15="b",J15="bs"),I19,"")))</f>
        <v>MOCZEK</v>
      </c>
      <c r="L15" s="83"/>
      <c r="M15" s="84"/>
      <c r="N15" s="81"/>
      <c r="O15" s="81"/>
      <c r="P15" s="80"/>
      <c r="Q15" s="75"/>
      <c r="R15" s="1"/>
      <c r="S15" s="1"/>
      <c r="T15" s="1"/>
    </row>
    <row r="16" spans="1:20" ht="9" customHeight="1">
      <c r="A16" s="76"/>
      <c r="B16" s="91"/>
      <c r="C16" s="91"/>
      <c r="D16" s="94"/>
      <c r="E16" s="81" t="str">
        <f>IF($D17="","",VLOOKUP($D17,'ListaTG(D)'!$A$10:$T$41,19))</f>
        <v>GAJEWSKI, Dariusz</v>
      </c>
      <c r="F16" s="79"/>
      <c r="G16" s="81">
        <f>IF($D17="","",VLOOKUP($D17,'ListaTG(D)'!$A$10:$T$41,4))</f>
      </c>
      <c r="H16" s="83"/>
      <c r="I16" s="81"/>
      <c r="J16" s="92"/>
      <c r="K16" s="88" t="s">
        <v>104</v>
      </c>
      <c r="L16" s="96">
        <f>IF(OR(J15="a",J15="as"),J12,IF(OR(J15="b",J15="bs"),J20,""))</f>
        <v>1</v>
      </c>
      <c r="M16" s="97">
        <f>IF(OR(J15="a",J15="as"),J20,IF(OR(J15="b",J15="bs"),J12,""))</f>
        <v>12</v>
      </c>
      <c r="N16" s="81"/>
      <c r="O16" s="81"/>
      <c r="P16" s="80"/>
      <c r="Q16" s="80">
        <f>IF($D16="","",VLOOKUP($D16,#REF!,2))</f>
      </c>
      <c r="R16" s="81" t="str">
        <f>IF($D17="","",VLOOKUP($D17,'ListaTG(D)'!$A$10:$T$41,2))</f>
        <v>Gajewski</v>
      </c>
      <c r="S16" s="1"/>
      <c r="T16" s="1"/>
    </row>
    <row r="17" spans="1:20" ht="9" customHeight="1">
      <c r="A17" s="76">
        <v>3</v>
      </c>
      <c r="B17" s="91">
        <f>IF($D17="","",VLOOKUP($D17,'ListaTG(D)'!$A$10:$T$41,8))</f>
        <v>0</v>
      </c>
      <c r="C17" s="91">
        <f>IF($D17="","",VLOOKUP($D17,'ListaTG(D)'!$A$10:$T$41,9))</f>
      </c>
      <c r="D17" s="99">
        <v>12</v>
      </c>
      <c r="E17" s="81" t="str">
        <f>IF($D17="","",VLOOKUP($D17,'ListaTG(D)'!$A$10:$T$41,20))</f>
        <v>PIETRAS, Tomasz</v>
      </c>
      <c r="F17" s="81"/>
      <c r="G17" s="81">
        <f>IF($D17="","",VLOOKUP($D17,'ListaTG(D)'!$A$10:$T$41,7))</f>
      </c>
      <c r="H17" s="83"/>
      <c r="I17" s="84"/>
      <c r="J17" s="95"/>
      <c r="K17" s="81"/>
      <c r="L17" s="95"/>
      <c r="M17" s="81"/>
      <c r="N17" s="81"/>
      <c r="O17" s="81"/>
      <c r="P17" s="80"/>
      <c r="Q17" s="75"/>
      <c r="R17" s="81" t="str">
        <f>IF($D17="","",VLOOKUP($D17,'ListaTG(D)'!$A$10:$T$41,5))</f>
        <v>Pietras</v>
      </c>
      <c r="S17" s="1"/>
      <c r="T17" s="1"/>
    </row>
    <row r="18" spans="1:20" ht="9" customHeight="1">
      <c r="A18" s="85"/>
      <c r="B18" s="86"/>
      <c r="C18" s="86"/>
      <c r="D18" s="87"/>
      <c r="E18" s="88"/>
      <c r="F18" s="88"/>
      <c r="G18" s="88"/>
      <c r="H18" s="89"/>
      <c r="I18" s="90" t="str">
        <f>UPPER(IF(OR(H19="a",H19="as"),R16,IF(OR(H19="b",H19="bs"),R20,"")))</f>
        <v>GAJEWSKI</v>
      </c>
      <c r="J18" s="95"/>
      <c r="K18" s="81"/>
      <c r="L18" s="95"/>
      <c r="M18" s="81"/>
      <c r="N18" s="81"/>
      <c r="O18" s="81"/>
      <c r="P18" s="80"/>
      <c r="Q18" s="80">
        <f>IF($D18="","",VLOOKUP($D18,#REF!,2))</f>
      </c>
      <c r="R18" s="1"/>
      <c r="S18" s="1"/>
      <c r="T18" s="1"/>
    </row>
    <row r="19" spans="1:20" ht="9" customHeight="1">
      <c r="A19" s="76"/>
      <c r="B19" s="91"/>
      <c r="C19" s="91"/>
      <c r="D19" s="94"/>
      <c r="E19" s="81"/>
      <c r="F19" s="81"/>
      <c r="G19" s="81"/>
      <c r="H19" s="92" t="s">
        <v>105</v>
      </c>
      <c r="I19" s="93" t="str">
        <f>UPPER(IF(OR(H19="a",H19="as"),R17,IF(OR(H19="b",H19="bs"),R21,"")))</f>
        <v>PIETRAS</v>
      </c>
      <c r="J19" s="101"/>
      <c r="K19" s="102"/>
      <c r="L19" s="95"/>
      <c r="M19" s="81"/>
      <c r="N19" s="81"/>
      <c r="O19" s="81"/>
      <c r="P19" s="80"/>
      <c r="Q19" s="75"/>
      <c r="R19" s="1"/>
      <c r="S19" s="1"/>
      <c r="T19" s="1"/>
    </row>
    <row r="20" spans="1:20" ht="9" customHeight="1">
      <c r="A20" s="76"/>
      <c r="B20" s="91"/>
      <c r="C20" s="91"/>
      <c r="D20" s="94"/>
      <c r="E20" s="81" t="str">
        <f>IF($D21="","",VLOOKUP($D21,'ListaTG(D)'!$A$10:$T$41,19))</f>
        <v>JAWORSKI, Mariusz</v>
      </c>
      <c r="F20" s="79"/>
      <c r="G20" s="81">
        <f>IF($D21="","",VLOOKUP($D21,'ListaTG(D)'!$A$10:$T$41,4))</f>
      </c>
      <c r="H20" s="95"/>
      <c r="I20" s="81" t="s">
        <v>106</v>
      </c>
      <c r="J20" s="103">
        <f>IF(OR(H19="a",H19="as"),D17,IF(OR(H19="b",H19="bs"),D21,""))</f>
        <v>12</v>
      </c>
      <c r="K20" s="104">
        <f>IF(OR(H19="a",H19="as"),D21,IF(OR(H19="b",H19="bs"),D17,""))</f>
        <v>16</v>
      </c>
      <c r="L20" s="95"/>
      <c r="M20" s="81"/>
      <c r="N20" s="81"/>
      <c r="O20" s="81"/>
      <c r="P20" s="80"/>
      <c r="Q20" s="80">
        <f>IF($D20="","",VLOOKUP($D20,#REF!,2))</f>
      </c>
      <c r="R20" s="81" t="str">
        <f>IF($D21="","",VLOOKUP($D21,'ListaTG(D)'!$A$10:$T$41,2))</f>
        <v>Jaworski</v>
      </c>
      <c r="S20" s="1"/>
      <c r="T20" s="1"/>
    </row>
    <row r="21" spans="1:20" ht="9" customHeight="1">
      <c r="A21" s="98">
        <v>4</v>
      </c>
      <c r="B21" s="91">
        <f>IF($D21="","",VLOOKUP($D21,'ListaTG(D)'!$A$10:$T$41,8))</f>
        <v>0</v>
      </c>
      <c r="C21" s="91">
        <f>IF($D21="","",VLOOKUP($D21,'ListaTG(D)'!$A$10:$T$41,9))</f>
      </c>
      <c r="D21" s="99">
        <v>16</v>
      </c>
      <c r="E21" s="81" t="str">
        <f>IF($D21="","",VLOOKUP($D21,'ListaTG(D)'!$A$10:$T$41,20))</f>
        <v>MATUSZELAŃSKI, Aleksander</v>
      </c>
      <c r="F21" s="81"/>
      <c r="G21" s="81">
        <f>IF($D21="","",VLOOKUP($D21,'ListaTG(D)'!$A$10:$T$41,7))</f>
      </c>
      <c r="H21" s="100"/>
      <c r="I21" s="84"/>
      <c r="J21" s="83"/>
      <c r="K21" s="81"/>
      <c r="L21" s="95"/>
      <c r="M21" s="81"/>
      <c r="N21" s="81"/>
      <c r="O21" s="81"/>
      <c r="P21" s="80"/>
      <c r="Q21" s="75"/>
      <c r="R21" s="81" t="str">
        <f>IF($D21="","",VLOOKUP($D21,'ListaTG(D)'!$A$10:$T$41,5))</f>
        <v>Matuszelański</v>
      </c>
      <c r="S21" s="1"/>
      <c r="T21" s="1"/>
    </row>
    <row r="22" spans="1:20" ht="9" customHeight="1">
      <c r="A22" s="76"/>
      <c r="B22" s="105"/>
      <c r="C22" s="105"/>
      <c r="D22" s="77"/>
      <c r="E22" s="106"/>
      <c r="F22" s="106"/>
      <c r="G22" s="106"/>
      <c r="H22" s="83"/>
      <c r="I22" s="81"/>
      <c r="J22" s="83"/>
      <c r="K22" s="81"/>
      <c r="L22" s="95"/>
      <c r="M22" s="90" t="str">
        <f>UPPER(IF(OR(L23="a",L23="as"),K14,IF(OR(L23="b",L23="bs"),K30,"")))</f>
        <v>LASKOWSKI</v>
      </c>
      <c r="N22" s="81"/>
      <c r="O22" s="81"/>
      <c r="P22" s="80"/>
      <c r="Q22" s="80">
        <f>IF($D22="","",VLOOKUP($D22,#REF!,2))</f>
      </c>
      <c r="R22" s="1"/>
      <c r="S22" s="1"/>
      <c r="T22" s="1"/>
    </row>
    <row r="23" spans="1:20" ht="9" customHeight="1">
      <c r="A23" s="76"/>
      <c r="B23" s="91"/>
      <c r="C23" s="91"/>
      <c r="D23" s="91"/>
      <c r="E23" s="81"/>
      <c r="F23" s="81"/>
      <c r="G23" s="81"/>
      <c r="H23" s="83"/>
      <c r="I23" s="81"/>
      <c r="J23" s="83"/>
      <c r="K23" s="83"/>
      <c r="L23" s="92" t="s">
        <v>107</v>
      </c>
      <c r="M23" s="93" t="str">
        <f>UPPER(IF(OR(L23="a",L23="as"),K15,IF(OR(L23="b",L23="bs"),K31,"")))</f>
        <v>NOWAK</v>
      </c>
      <c r="N23" s="83"/>
      <c r="O23" s="81"/>
      <c r="P23" s="80"/>
      <c r="Q23" s="75"/>
      <c r="R23" s="1"/>
      <c r="S23" s="1"/>
      <c r="T23" s="1"/>
    </row>
    <row r="24" spans="1:20" ht="9" customHeight="1">
      <c r="A24" s="76"/>
      <c r="B24" s="77"/>
      <c r="C24" s="77"/>
      <c r="D24" s="77"/>
      <c r="E24" s="78" t="str">
        <f>IF($D25="","",VLOOKUP($D25,'ListaTG(D)'!$A$10:$T$41,19))</f>
        <v>KASICA, Marcin</v>
      </c>
      <c r="F24" s="79"/>
      <c r="G24" s="78">
        <f>IF($D25="","",VLOOKUP($D25,'ListaTG(D)'!$A$10:$T$41,4))</f>
      </c>
      <c r="H24" s="83"/>
      <c r="I24" s="81"/>
      <c r="J24" s="83"/>
      <c r="K24" s="81"/>
      <c r="L24" s="92"/>
      <c r="M24" s="88" t="s">
        <v>108</v>
      </c>
      <c r="N24" s="96">
        <f>IF(OR(L23="a",L23="as"),L16,IF(OR(L23="b",L23="bs"),L32,""))</f>
        <v>11</v>
      </c>
      <c r="O24" s="97">
        <f>IF(OR(L23="a",L23="as"),L32,IF(OR(L23="b",L23="bs"),L16,""))</f>
        <v>1</v>
      </c>
      <c r="P24" s="80"/>
      <c r="Q24" s="80">
        <f>IF($D24="","",VLOOKUP($D24,#REF!,2))</f>
      </c>
      <c r="R24" s="81" t="str">
        <f>IF($D25="","",VLOOKUP($D25,'ListaTG(D)'!$A$10:$T$41,2))</f>
        <v>Kasica</v>
      </c>
      <c r="S24" s="1"/>
      <c r="T24" s="1"/>
    </row>
    <row r="25" spans="1:20" ht="9" customHeight="1">
      <c r="A25" s="76">
        <v>5</v>
      </c>
      <c r="B25" s="77">
        <f>IF($D25="","",VLOOKUP($D25,'ListaTG(D)'!$A$10:$T$41,8))</f>
        <v>0</v>
      </c>
      <c r="C25" s="77" t="str">
        <f>IF($D25="","",VLOOKUP($D25,'ListaTG(D)'!$A$10:$T$41,9))</f>
        <v>100+</v>
      </c>
      <c r="D25" s="82">
        <v>4</v>
      </c>
      <c r="E25" s="78" t="str">
        <f>IF($D25="","",VLOOKUP($D25,'ListaTG(D)'!$A$10:$T$41,20))</f>
        <v>SOKÓŁ , Tomasz</v>
      </c>
      <c r="F25" s="78"/>
      <c r="G25" s="78">
        <f>IF($D25="","",VLOOKUP($D25,'ListaTG(D)'!$A$10:$T$41,7))</f>
        <v>0</v>
      </c>
      <c r="H25" s="83"/>
      <c r="I25" s="84"/>
      <c r="J25" s="83"/>
      <c r="K25" s="81"/>
      <c r="L25" s="95"/>
      <c r="M25" s="81"/>
      <c r="N25" s="107"/>
      <c r="O25" s="81"/>
      <c r="P25" s="80"/>
      <c r="Q25" s="75"/>
      <c r="R25" s="81" t="str">
        <f>IF($D25="","",VLOOKUP($D25,'ListaTG(D)'!$A$10:$T$41,5))</f>
        <v>Sokół </v>
      </c>
      <c r="S25" s="1"/>
      <c r="T25" s="1"/>
    </row>
    <row r="26" spans="1:20" ht="9" customHeight="1">
      <c r="A26" s="85"/>
      <c r="B26" s="86"/>
      <c r="C26" s="86"/>
      <c r="D26" s="87"/>
      <c r="E26" s="88"/>
      <c r="F26" s="88"/>
      <c r="G26" s="88"/>
      <c r="H26" s="89"/>
      <c r="I26" s="90" t="str">
        <f>UPPER(IF(OR(H27="a",H27="as"),R24,IF(OR(H27="b",H27="bs"),R28,"")))</f>
        <v>KASICA</v>
      </c>
      <c r="J26" s="83"/>
      <c r="K26" s="81"/>
      <c r="L26" s="95"/>
      <c r="M26" s="81"/>
      <c r="N26" s="107"/>
      <c r="O26" s="81"/>
      <c r="P26" s="80"/>
      <c r="Q26" s="80">
        <f>IF($D26="","",VLOOKUP($D26,#REF!,2))</f>
      </c>
      <c r="R26" s="1"/>
      <c r="S26" s="1"/>
      <c r="T26" s="1"/>
    </row>
    <row r="27" spans="1:20" ht="9" customHeight="1">
      <c r="A27" s="76"/>
      <c r="B27" s="91"/>
      <c r="C27" s="91"/>
      <c r="D27" s="91"/>
      <c r="E27" s="81"/>
      <c r="F27" s="81"/>
      <c r="G27" s="81"/>
      <c r="H27" s="92" t="s">
        <v>102</v>
      </c>
      <c r="I27" s="93" t="str">
        <f>UPPER(IF(OR(H27="a",H27="as"),R25,IF(OR(H27="b",H27="bs"),R29,"")))</f>
        <v>SOKÓŁ </v>
      </c>
      <c r="J27" s="83"/>
      <c r="K27" s="84"/>
      <c r="L27" s="95"/>
      <c r="M27" s="81"/>
      <c r="N27" s="107"/>
      <c r="O27" s="81"/>
      <c r="P27" s="80"/>
      <c r="Q27" s="75"/>
      <c r="R27" s="1"/>
      <c r="S27" s="1"/>
      <c r="T27" s="1"/>
    </row>
    <row r="28" spans="1:20" ht="9" customHeight="1">
      <c r="A28" s="76"/>
      <c r="B28" s="91"/>
      <c r="C28" s="91"/>
      <c r="D28" s="94"/>
      <c r="E28" s="81" t="str">
        <f>IF($D29="","",VLOOKUP($D29,'ListaTG(D)'!$A$10:$T$41,19))</f>
        <v>WACH, Paweł</v>
      </c>
      <c r="F28" s="79"/>
      <c r="G28" s="81">
        <f>IF($D29="","",VLOOKUP($D29,'ListaTG(D)'!$A$10:$T$41,4))</f>
      </c>
      <c r="H28" s="95"/>
      <c r="I28" s="88" t="s">
        <v>109</v>
      </c>
      <c r="J28" s="96">
        <f>IF(OR(H27="a",H27="as"),D25,IF(OR(H27="b",H27="bs"),D29,""))</f>
        <v>4</v>
      </c>
      <c r="K28" s="97">
        <f>IF(OR(H27="a",H27="as"),D29,IF(OR(H27="b",H27="bs"),D25,""))</f>
        <v>15</v>
      </c>
      <c r="L28" s="95"/>
      <c r="M28" s="81"/>
      <c r="N28" s="107"/>
      <c r="O28" s="81"/>
      <c r="P28" s="80"/>
      <c r="Q28" s="80">
        <f>IF($D28="","",VLOOKUP($D28,#REF!,2))</f>
      </c>
      <c r="R28" s="81" t="str">
        <f>IF($D29="","",VLOOKUP($D29,'ListaTG(D)'!$A$10:$T$41,2))</f>
        <v>Wach</v>
      </c>
      <c r="S28" s="1"/>
      <c r="T28" s="1"/>
    </row>
    <row r="29" spans="1:20" ht="9" customHeight="1">
      <c r="A29" s="98">
        <v>6</v>
      </c>
      <c r="B29" s="91">
        <f>IF($D29="","",VLOOKUP($D29,'ListaTG(D)'!$A$10:$T$41,8))</f>
        <v>0</v>
      </c>
      <c r="C29" s="91">
        <f>IF($D29="","",VLOOKUP($D29,'ListaTG(D)'!$A$10:$T$41,9))</f>
      </c>
      <c r="D29" s="99">
        <v>15</v>
      </c>
      <c r="E29" s="81" t="str">
        <f>IF($D29="","",VLOOKUP($D29,'ListaTG(D)'!$A$10:$T$41,20))</f>
        <v>LEWANDOWSKI, Daniel</v>
      </c>
      <c r="F29" s="81"/>
      <c r="G29" s="81">
        <f>IF($D29="","",VLOOKUP($D29,'ListaTG(D)'!$A$10:$T$41,7))</f>
      </c>
      <c r="H29" s="100"/>
      <c r="I29" s="84"/>
      <c r="J29" s="95"/>
      <c r="K29" s="81"/>
      <c r="L29" s="95"/>
      <c r="M29" s="81"/>
      <c r="N29" s="107"/>
      <c r="O29" s="81"/>
      <c r="P29" s="80"/>
      <c r="Q29" s="75"/>
      <c r="R29" s="81" t="str">
        <f>IF($D29="","",VLOOKUP($D29,'ListaTG(D)'!$A$10:$T$41,5))</f>
        <v>Lewandowski</v>
      </c>
      <c r="S29" s="1"/>
      <c r="T29" s="1"/>
    </row>
    <row r="30" spans="1:20" ht="9" customHeight="1">
      <c r="A30" s="76"/>
      <c r="B30" s="86"/>
      <c r="C30" s="86"/>
      <c r="D30" s="94"/>
      <c r="E30" s="88"/>
      <c r="F30" s="88"/>
      <c r="G30" s="88"/>
      <c r="H30" s="83"/>
      <c r="I30" s="81"/>
      <c r="J30" s="95"/>
      <c r="K30" s="90" t="str">
        <f>UPPER(IF(OR(J31="a",J31="as"),I26,IF(OR(J31="b",J31="bs"),I34,"")))</f>
        <v>LASKOWSKI</v>
      </c>
      <c r="L30" s="95"/>
      <c r="M30" s="81"/>
      <c r="N30" s="107"/>
      <c r="O30" s="81"/>
      <c r="P30" s="80"/>
      <c r="Q30" s="80">
        <f>IF($D30="","",VLOOKUP($D30,#REF!,2))</f>
      </c>
      <c r="R30" s="1"/>
      <c r="S30" s="1"/>
      <c r="T30" s="1"/>
    </row>
    <row r="31" spans="1:20" ht="9" customHeight="1">
      <c r="A31" s="76"/>
      <c r="B31" s="91"/>
      <c r="C31" s="91"/>
      <c r="D31" s="94"/>
      <c r="E31" s="81"/>
      <c r="F31" s="81"/>
      <c r="G31" s="81"/>
      <c r="H31" s="83"/>
      <c r="I31" s="81"/>
      <c r="J31" s="92" t="s">
        <v>107</v>
      </c>
      <c r="K31" s="93" t="str">
        <f>UPPER(IF(OR(J31="a",J31="as"),I27,IF(OR(J31="b",J31="bs"),I35,"")))</f>
        <v>NOWAK</v>
      </c>
      <c r="L31" s="100"/>
      <c r="M31" s="108"/>
      <c r="N31" s="107"/>
      <c r="O31" s="81"/>
      <c r="P31" s="80"/>
      <c r="Q31" s="75"/>
      <c r="R31" s="1"/>
      <c r="S31" s="1"/>
      <c r="T31" s="1"/>
    </row>
    <row r="32" spans="1:20" ht="9" customHeight="1">
      <c r="A32" s="76"/>
      <c r="B32" s="91"/>
      <c r="C32" s="91"/>
      <c r="D32" s="94"/>
      <c r="E32" s="81" t="str">
        <f>IF($D33="","",VLOOKUP($D33,'ListaTG(D)'!$A$10:$T$41,19))</f>
        <v>LASKOWSKI, Robert</v>
      </c>
      <c r="F32" s="79"/>
      <c r="G32" s="81">
        <f>IF($D33="","",VLOOKUP($D33,'ListaTG(D)'!$A$10:$T$41,4))</f>
      </c>
      <c r="H32" s="83"/>
      <c r="I32" s="81"/>
      <c r="J32" s="92"/>
      <c r="K32" s="81" t="s">
        <v>110</v>
      </c>
      <c r="L32" s="103">
        <f>IF(OR(J31="a",J31="as"),J28,IF(OR(J31="b",J31="bs"),J36,""))</f>
        <v>11</v>
      </c>
      <c r="M32" s="104">
        <f>IF(OR(J31="a",J31="as"),J36,IF(OR(J31="b",J31="bs"),J28,""))</f>
        <v>4</v>
      </c>
      <c r="N32" s="107"/>
      <c r="O32" s="81"/>
      <c r="P32" s="80"/>
      <c r="Q32" s="80">
        <f>IF($D32="","",VLOOKUP($D32,#REF!,2))</f>
      </c>
      <c r="R32" s="81" t="str">
        <f>IF($D33="","",VLOOKUP($D33,'ListaTG(D)'!$A$10:$T$41,2))</f>
        <v>Laskowski</v>
      </c>
      <c r="S32" s="1"/>
      <c r="T32" s="1"/>
    </row>
    <row r="33" spans="1:20" ht="9" customHeight="1">
      <c r="A33" s="76">
        <v>7</v>
      </c>
      <c r="B33" s="91">
        <f>IF($D33="","",VLOOKUP($D33,'ListaTG(D)'!$A$10:$T$41,8))</f>
        <v>0</v>
      </c>
      <c r="C33" s="91">
        <f>IF($D33="","",VLOOKUP($D33,'ListaTG(D)'!$A$10:$T$41,9))</f>
      </c>
      <c r="D33" s="99">
        <v>11</v>
      </c>
      <c r="E33" s="81" t="str">
        <f>IF($D33="","",VLOOKUP($D33,'ListaTG(D)'!$A$10:$T$41,20))</f>
        <v>NOWAK, Wojciech</v>
      </c>
      <c r="F33" s="81"/>
      <c r="G33" s="81">
        <f>IF($D33="","",VLOOKUP($D33,'ListaTG(D)'!$A$10:$T$41,7))</f>
      </c>
      <c r="H33" s="83"/>
      <c r="I33" s="84"/>
      <c r="J33" s="92"/>
      <c r="K33" s="81"/>
      <c r="L33" s="83"/>
      <c r="M33" s="81"/>
      <c r="N33" s="107"/>
      <c r="O33" s="81"/>
      <c r="P33" s="80"/>
      <c r="Q33" s="75"/>
      <c r="R33" s="81" t="str">
        <f>IF($D33="","",VLOOKUP($D33,'ListaTG(D)'!$A$10:$T$41,5))</f>
        <v>Nowak</v>
      </c>
      <c r="S33" s="1"/>
      <c r="T33" s="1"/>
    </row>
    <row r="34" spans="1:20" ht="9" customHeight="1">
      <c r="A34" s="85"/>
      <c r="B34" s="86"/>
      <c r="C34" s="86"/>
      <c r="D34" s="87"/>
      <c r="E34" s="88"/>
      <c r="F34" s="88"/>
      <c r="G34" s="88"/>
      <c r="H34" s="89"/>
      <c r="I34" s="90" t="str">
        <f>UPPER(IF(OR(H35="a",H35="as"),R32,IF(OR(H35="b",H35="bs"),R36,"")))</f>
        <v>LASKOWSKI</v>
      </c>
      <c r="J34" s="95"/>
      <c r="K34" s="81"/>
      <c r="L34" s="83"/>
      <c r="M34" s="81"/>
      <c r="N34" s="107"/>
      <c r="O34" s="81"/>
      <c r="P34" s="80"/>
      <c r="Q34" s="80">
        <f>IF($D34="","",VLOOKUP($D34,#REF!,2))</f>
      </c>
      <c r="R34" s="1"/>
      <c r="S34" s="1"/>
      <c r="T34" s="1"/>
    </row>
    <row r="35" spans="1:20" ht="9" customHeight="1">
      <c r="A35" s="76"/>
      <c r="B35" s="91"/>
      <c r="C35" s="91"/>
      <c r="D35" s="94"/>
      <c r="E35" s="81"/>
      <c r="F35" s="81"/>
      <c r="G35" s="81"/>
      <c r="H35" s="92" t="s">
        <v>105</v>
      </c>
      <c r="I35" s="93" t="str">
        <f>UPPER(IF(OR(H35="a",H35="as"),R33,IF(OR(H35="b",H35="bs"),R37,"")))</f>
        <v>NOWAK</v>
      </c>
      <c r="J35" s="100"/>
      <c r="K35" s="84"/>
      <c r="L35" s="83"/>
      <c r="M35" s="81"/>
      <c r="N35" s="107"/>
      <c r="O35" s="81"/>
      <c r="P35" s="80"/>
      <c r="Q35" s="75"/>
      <c r="R35" s="1"/>
      <c r="S35" s="1"/>
      <c r="T35" s="1"/>
    </row>
    <row r="36" spans="1:20" ht="9" customHeight="1">
      <c r="A36" s="76"/>
      <c r="B36" s="91"/>
      <c r="C36" s="91"/>
      <c r="D36" s="94"/>
      <c r="E36" s="81" t="str">
        <f>IF($D37="","",VLOOKUP($D37,'ListaTG(D)'!$A$10:$T$41,19))</f>
        <v>MAZURKIEWICZ, Marek</v>
      </c>
      <c r="F36" s="79"/>
      <c r="G36" s="81">
        <f>IF($D37="","",VLOOKUP($D37,'ListaTG(D)'!$A$10:$T$41,4))</f>
      </c>
      <c r="H36" s="95"/>
      <c r="I36" s="81" t="s">
        <v>111</v>
      </c>
      <c r="J36" s="103">
        <f>IF(OR(H35="a",H35="as"),D33,IF(OR(H35="b",H35="bs"),D37,""))</f>
        <v>11</v>
      </c>
      <c r="K36" s="104">
        <f>IF(OR(H35="a",H35="as"),D37,IF(OR(H35="b",H35="bs"),D33,""))</f>
        <v>13</v>
      </c>
      <c r="L36" s="83"/>
      <c r="M36" s="81"/>
      <c r="N36" s="107"/>
      <c r="O36" s="81"/>
      <c r="P36" s="80"/>
      <c r="Q36" s="80">
        <f>IF($D36="","",VLOOKUP($D36,#REF!,2))</f>
      </c>
      <c r="R36" s="81" t="str">
        <f>IF($D37="","",VLOOKUP($D37,'ListaTG(D)'!$A$10:$T$41,2))</f>
        <v>Mazurkiewicz</v>
      </c>
      <c r="S36" s="1"/>
      <c r="T36" s="1"/>
    </row>
    <row r="37" spans="1:20" ht="9" customHeight="1">
      <c r="A37" s="98">
        <v>8</v>
      </c>
      <c r="B37" s="91">
        <f>IF($D37="","",VLOOKUP($D37,'ListaTG(D)'!$A$10:$T$41,8))</f>
        <v>0</v>
      </c>
      <c r="C37" s="91">
        <f>IF($D37="","",VLOOKUP($D37,'ListaTG(D)'!$A$10:$T$41,9))</f>
      </c>
      <c r="D37" s="99">
        <v>13</v>
      </c>
      <c r="E37" s="81" t="str">
        <f>IF($D37="","",VLOOKUP($D37,'ListaTG(D)'!$A$10:$T$41,20))</f>
        <v>MUZYKIEWICZ, Paweł</v>
      </c>
      <c r="F37" s="81"/>
      <c r="G37" s="81">
        <f>IF($D37="","",VLOOKUP($D37,'ListaTG(D)'!$A$10:$T$41,7))</f>
      </c>
      <c r="H37" s="100"/>
      <c r="I37" s="84"/>
      <c r="J37" s="83"/>
      <c r="K37" s="81"/>
      <c r="L37" s="83"/>
      <c r="M37" s="81"/>
      <c r="N37" s="107"/>
      <c r="O37" s="81"/>
      <c r="P37" s="80"/>
      <c r="Q37" s="75"/>
      <c r="R37" s="81" t="str">
        <f>IF($D37="","",VLOOKUP($D37,'ListaTG(D)'!$A$10:$T$41,5))</f>
        <v>Muzykiewicz</v>
      </c>
      <c r="S37" s="1"/>
      <c r="T37" s="1"/>
    </row>
    <row r="38" spans="1:20" ht="9" customHeight="1">
      <c r="A38" s="76"/>
      <c r="B38" s="105"/>
      <c r="C38" s="105"/>
      <c r="D38" s="109"/>
      <c r="E38" s="106"/>
      <c r="F38" s="106"/>
      <c r="G38" s="106"/>
      <c r="H38" s="110"/>
      <c r="I38" s="81"/>
      <c r="J38" s="83"/>
      <c r="K38" s="111" t="s">
        <v>112</v>
      </c>
      <c r="L38" s="83"/>
      <c r="M38" s="90" t="str">
        <f>UPPER(IF(OR(L39="a",L39="as"),M22,IF(OR(L39="b",L39="bs"),M54,"")))</f>
        <v>LASKOWSKI</v>
      </c>
      <c r="N38" s="107"/>
      <c r="O38" s="81"/>
      <c r="P38" s="80"/>
      <c r="Q38" s="80">
        <f>IF($D38="","",VLOOKUP($D38,#REF!,2))</f>
      </c>
      <c r="R38" s="1"/>
      <c r="S38" s="1"/>
      <c r="T38" s="1"/>
    </row>
    <row r="39" spans="1:20" ht="9" customHeight="1">
      <c r="A39" s="76"/>
      <c r="B39" s="91"/>
      <c r="C39" s="91"/>
      <c r="D39" s="94"/>
      <c r="E39" s="81"/>
      <c r="F39" s="81"/>
      <c r="G39" s="81"/>
      <c r="H39" s="83"/>
      <c r="I39" s="81"/>
      <c r="J39" s="83"/>
      <c r="K39" s="81"/>
      <c r="L39" s="83" t="s">
        <v>105</v>
      </c>
      <c r="M39" s="93" t="str">
        <f>UPPER(IF(OR(L39="a",L39="as"),M23,IF(OR(L39="b",L39="bs"),M55,"")))</f>
        <v>NOWAK</v>
      </c>
      <c r="N39" s="100"/>
      <c r="O39" s="81"/>
      <c r="P39" s="80"/>
      <c r="Q39" s="75"/>
      <c r="R39" s="1"/>
      <c r="S39" s="1"/>
      <c r="T39" s="1"/>
    </row>
    <row r="40" spans="1:20" ht="9" customHeight="1">
      <c r="A40" s="76"/>
      <c r="B40" s="77"/>
      <c r="C40" s="77"/>
      <c r="D40" s="109"/>
      <c r="E40" s="81" t="str">
        <f>IF($D41="","",VLOOKUP($D41,'ListaTG(D)'!$A$10:$T$41,19))</f>
        <v>FYRSTENBERG, Dariusz</v>
      </c>
      <c r="F40" s="79"/>
      <c r="G40" s="81">
        <f>IF($D41="","",VLOOKUP($D41,'ListaTG(D)'!$A$10:$T$41,4))</f>
      </c>
      <c r="H40" s="83"/>
      <c r="I40" s="81"/>
      <c r="J40" s="83"/>
      <c r="K40" s="81"/>
      <c r="L40" s="83"/>
      <c r="M40" s="81" t="s">
        <v>113</v>
      </c>
      <c r="N40" s="96">
        <f>IF(OR(L39="a",L39="as"),N24,IF(OR(L39="b",L39="bs"),N56,""))</f>
        <v>11</v>
      </c>
      <c r="O40" s="97">
        <f>IF(OR(L39="a",L39="as"),N56,IF(OR(L39="b",L39="bs"),N24,""))</f>
        <v>3</v>
      </c>
      <c r="P40" s="80"/>
      <c r="Q40" s="80">
        <f>IF($D40="","",VLOOKUP($D40,#REF!,2))</f>
      </c>
      <c r="R40" s="81" t="str">
        <f>IF($D41="","",VLOOKUP($D41,'ListaTG(D)'!$A$10:$T$41,2))</f>
        <v>Fyrstenberg</v>
      </c>
      <c r="S40" s="1"/>
      <c r="T40" s="1"/>
    </row>
    <row r="41" spans="1:20" ht="9" customHeight="1">
      <c r="A41" s="76">
        <v>9</v>
      </c>
      <c r="B41" s="91">
        <f>IF($D41="","",VLOOKUP($D41,'ListaTG(D)'!$A$10:$T$41,8))</f>
        <v>0</v>
      </c>
      <c r="C41" s="91" t="str">
        <f>IF($D41="","",VLOOKUP($D41,'ListaTG(D)'!$A$10:$T$41,9))</f>
        <v>118+</v>
      </c>
      <c r="D41" s="99">
        <v>5</v>
      </c>
      <c r="E41" s="81" t="str">
        <f>IF($D41="","",VLOOKUP($D41,'ListaTG(D)'!$A$10:$T$41,20))</f>
        <v>WOJTOWICZ, Tomasz</v>
      </c>
      <c r="F41" s="81"/>
      <c r="G41" s="81">
        <f>IF($D41="","",VLOOKUP($D41,'ListaTG(D)'!$A$10:$T$41,7))</f>
      </c>
      <c r="H41" s="83"/>
      <c r="I41" s="84"/>
      <c r="J41" s="83"/>
      <c r="K41" s="81"/>
      <c r="L41" s="83"/>
      <c r="M41" s="81"/>
      <c r="N41" s="107"/>
      <c r="O41" s="81"/>
      <c r="P41" s="80"/>
      <c r="Q41" s="75"/>
      <c r="R41" s="81" t="str">
        <f>IF($D41="","",VLOOKUP($D41,'ListaTG(D)'!$A$10:$T$41,5))</f>
        <v>Wojtowicz</v>
      </c>
      <c r="S41" s="1"/>
      <c r="T41" s="1"/>
    </row>
    <row r="42" spans="1:20" ht="9" customHeight="1">
      <c r="A42" s="85"/>
      <c r="B42" s="86"/>
      <c r="C42" s="86"/>
      <c r="D42" s="87"/>
      <c r="E42" s="88"/>
      <c r="F42" s="88"/>
      <c r="G42" s="88"/>
      <c r="H42" s="89"/>
      <c r="I42" s="90" t="str">
        <f>UPPER(IF(OR(H43="a",H43="as"),R40,IF(OR(H43="b",H43="bs"),R44,"")))</f>
        <v>FYRSTENBERG</v>
      </c>
      <c r="J42" s="83"/>
      <c r="K42" s="81"/>
      <c r="L42" s="83"/>
      <c r="M42" s="81"/>
      <c r="N42" s="107"/>
      <c r="O42" s="81"/>
      <c r="P42" s="80"/>
      <c r="Q42" s="80">
        <f>IF($D42="","",VLOOKUP($D42,#REF!,2))</f>
      </c>
      <c r="R42" s="1"/>
      <c r="S42" s="1"/>
      <c r="T42" s="1"/>
    </row>
    <row r="43" spans="1:20" ht="9" customHeight="1">
      <c r="A43" s="76"/>
      <c r="B43" s="91"/>
      <c r="C43" s="91"/>
      <c r="D43" s="94"/>
      <c r="E43" s="81"/>
      <c r="F43" s="81"/>
      <c r="G43" s="81"/>
      <c r="H43" s="92" t="s">
        <v>105</v>
      </c>
      <c r="I43" s="93" t="str">
        <f>UPPER(IF(OR(H43="a",H43="as"),R41,IF(OR(H43="b",H43="bs"),R45,"")))</f>
        <v>WOJTOWICZ</v>
      </c>
      <c r="J43" s="83"/>
      <c r="K43" s="84"/>
      <c r="L43" s="83"/>
      <c r="M43" s="81"/>
      <c r="N43" s="107"/>
      <c r="O43" s="81"/>
      <c r="P43" s="80"/>
      <c r="Q43" s="75"/>
      <c r="R43" s="1"/>
      <c r="S43" s="1"/>
      <c r="T43" s="1"/>
    </row>
    <row r="44" spans="1:20" ht="9" customHeight="1">
      <c r="A44" s="76"/>
      <c r="B44" s="91"/>
      <c r="C44" s="91"/>
      <c r="D44" s="94"/>
      <c r="E44" s="81" t="str">
        <f>IF($D45="","",VLOOKUP($D45,'ListaTG(D)'!$A$10:$T$41,19))</f>
        <v>KIWIT, Jacek</v>
      </c>
      <c r="F44" s="79"/>
      <c r="G44" s="81">
        <f>IF($D45="","",VLOOKUP($D45,'ListaTG(D)'!$A$10:$T$41,4))</f>
      </c>
      <c r="H44" s="95"/>
      <c r="I44" s="88" t="s">
        <v>114</v>
      </c>
      <c r="J44" s="96">
        <f>IF(OR(H43="a",H43="as"),D41,IF(OR(H43="b",H43="bs"),D45,""))</f>
        <v>5</v>
      </c>
      <c r="K44" s="97">
        <f>IF(OR(H43="a",H43="as"),D45,IF(OR(H43="b",H43="bs"),D41,""))</f>
        <v>14</v>
      </c>
      <c r="L44" s="83"/>
      <c r="M44" s="81"/>
      <c r="N44" s="107"/>
      <c r="O44" s="81"/>
      <c r="P44" s="80"/>
      <c r="Q44" s="80">
        <f>IF($D44="","",VLOOKUP($D44,#REF!,2))</f>
      </c>
      <c r="R44" s="81" t="str">
        <f>IF($D45="","",VLOOKUP($D45,'ListaTG(D)'!$A$10:$T$41,2))</f>
        <v>Kiwit</v>
      </c>
      <c r="S44" s="1"/>
      <c r="T44" s="1"/>
    </row>
    <row r="45" spans="1:20" ht="9" customHeight="1">
      <c r="A45" s="98">
        <v>10</v>
      </c>
      <c r="B45" s="91">
        <f>IF($D45="","",VLOOKUP($D45,'ListaTG(D)'!$A$10:$T$41,8))</f>
        <v>0</v>
      </c>
      <c r="C45" s="91">
        <f>IF($D45="","",VLOOKUP($D45,'ListaTG(D)'!$A$10:$T$41,9))</f>
      </c>
      <c r="D45" s="99">
        <v>14</v>
      </c>
      <c r="E45" s="81" t="str">
        <f>IF($D45="","",VLOOKUP($D45,'ListaTG(D)'!$A$10:$T$41,20))</f>
        <v>KOTUCHNA, Dariusz</v>
      </c>
      <c r="F45" s="81"/>
      <c r="G45" s="81">
        <f>IF($D45="","",VLOOKUP($D45,'ListaTG(D)'!$A$10:$T$41,7))</f>
      </c>
      <c r="H45" s="100"/>
      <c r="I45" s="84"/>
      <c r="J45" s="95"/>
      <c r="K45" s="81"/>
      <c r="L45" s="83"/>
      <c r="M45" s="81"/>
      <c r="N45" s="107"/>
      <c r="O45" s="81"/>
      <c r="P45" s="80"/>
      <c r="Q45" s="75"/>
      <c r="R45" s="81" t="str">
        <f>IF($D45="","",VLOOKUP($D45,'ListaTG(D)'!$A$10:$T$41,5))</f>
        <v>Kotuchna</v>
      </c>
      <c r="S45" s="1"/>
      <c r="T45" s="1"/>
    </row>
    <row r="46" spans="1:20" ht="9" customHeight="1">
      <c r="A46" s="76"/>
      <c r="B46" s="86"/>
      <c r="C46" s="86"/>
      <c r="D46" s="94"/>
      <c r="E46" s="88"/>
      <c r="F46" s="88"/>
      <c r="G46" s="88"/>
      <c r="H46" s="83"/>
      <c r="I46" s="81"/>
      <c r="J46" s="95"/>
      <c r="K46" s="90" t="str">
        <f>UPPER(IF(OR(J47="a",J47="as"),I42,IF(OR(J47="b",J47="bs"),I50,"")))</f>
        <v>KARCZEWSKI</v>
      </c>
      <c r="L46" s="83"/>
      <c r="M46" s="81"/>
      <c r="N46" s="107"/>
      <c r="O46" s="81"/>
      <c r="P46" s="80"/>
      <c r="Q46" s="80">
        <f>IF($D46="","",VLOOKUP($D46,#REF!,2))</f>
      </c>
      <c r="R46" s="1"/>
      <c r="S46" s="1"/>
      <c r="T46" s="1"/>
    </row>
    <row r="47" spans="1:20" ht="9" customHeight="1">
      <c r="A47" s="76"/>
      <c r="B47" s="91"/>
      <c r="C47" s="91"/>
      <c r="D47" s="94"/>
      <c r="E47" s="81"/>
      <c r="F47" s="81"/>
      <c r="G47" s="81"/>
      <c r="H47" s="83"/>
      <c r="I47" s="81"/>
      <c r="J47" s="92" t="s">
        <v>115</v>
      </c>
      <c r="K47" s="93" t="str">
        <f>UPPER(IF(OR(J47="a",J47="as"),I43,IF(OR(J47="b",J47="bs"),I51,"")))</f>
        <v>WILAMOWSKI</v>
      </c>
      <c r="L47" s="83"/>
      <c r="M47" s="108"/>
      <c r="N47" s="107"/>
      <c r="O47" s="81"/>
      <c r="P47" s="80"/>
      <c r="Q47" s="75"/>
      <c r="R47" s="1"/>
      <c r="S47" s="1"/>
      <c r="T47" s="1"/>
    </row>
    <row r="48" spans="1:20" ht="9" customHeight="1">
      <c r="A48" s="76"/>
      <c r="B48" s="91"/>
      <c r="C48" s="91"/>
      <c r="D48" s="94"/>
      <c r="E48" s="81" t="str">
        <f>IF($D49="","",VLOOKUP($D49,'ListaTG(D)'!$A$10:$T$41,19))</f>
        <v>IGNATOWSKI, Marcin</v>
      </c>
      <c r="F48" s="79"/>
      <c r="G48" s="81">
        <f>IF($D49="","",VLOOKUP($D49,'ListaTG(D)'!$A$10:$T$41,4))</f>
      </c>
      <c r="H48" s="83"/>
      <c r="I48" s="81"/>
      <c r="J48" s="92"/>
      <c r="K48" s="88" t="s">
        <v>116</v>
      </c>
      <c r="L48" s="96">
        <f>IF(OR(J47="a",J47="as"),J44,IF(OR(J47="b",J47="bs"),J52,""))</f>
        <v>3</v>
      </c>
      <c r="M48" s="97">
        <f>IF(OR(J47="a",J47="as"),J52,IF(OR(J47="b",J47="bs"),J44,""))</f>
        <v>5</v>
      </c>
      <c r="N48" s="107"/>
      <c r="O48" s="81"/>
      <c r="P48" s="80"/>
      <c r="Q48" s="80">
        <f>IF($D48="","",VLOOKUP($D48,#REF!,2))</f>
      </c>
      <c r="R48" s="81" t="str">
        <f>IF($D49="","",VLOOKUP($D49,'ListaTG(D)'!$A$10:$T$41,2))</f>
        <v>Ignatowski</v>
      </c>
      <c r="S48" s="1"/>
      <c r="T48" s="1"/>
    </row>
    <row r="49" spans="1:20" ht="9" customHeight="1">
      <c r="A49" s="76">
        <v>11</v>
      </c>
      <c r="B49" s="91">
        <f>IF($D49="","",VLOOKUP($D49,'ListaTG(D)'!$A$10:$T$41,8))</f>
        <v>0</v>
      </c>
      <c r="C49" s="91">
        <f>IF($D49="","",VLOOKUP($D49,'ListaTG(D)'!$A$10:$T$41,9))</f>
      </c>
      <c r="D49" s="99">
        <v>10</v>
      </c>
      <c r="E49" s="81" t="str">
        <f>IF($D49="","",VLOOKUP($D49,'ListaTG(D)'!$A$10:$T$41,20))</f>
        <v>MARSZAŁEK, Robert</v>
      </c>
      <c r="F49" s="81"/>
      <c r="G49" s="81">
        <f>IF($D49="","",VLOOKUP($D49,'ListaTG(D)'!$A$10:$T$41,7))</f>
      </c>
      <c r="H49" s="83"/>
      <c r="I49" s="84"/>
      <c r="J49" s="92"/>
      <c r="K49" s="81"/>
      <c r="L49" s="95"/>
      <c r="M49" s="81"/>
      <c r="N49" s="107"/>
      <c r="O49" s="81"/>
      <c r="P49" s="80"/>
      <c r="Q49" s="75"/>
      <c r="R49" s="81" t="str">
        <f>IF($D49="","",VLOOKUP($D49,'ListaTG(D)'!$A$10:$T$41,5))</f>
        <v>Marszałek</v>
      </c>
      <c r="S49" s="1"/>
      <c r="T49" s="1"/>
    </row>
    <row r="50" spans="1:20" ht="9" customHeight="1">
      <c r="A50" s="85"/>
      <c r="B50" s="86"/>
      <c r="C50" s="86"/>
      <c r="D50" s="87"/>
      <c r="E50" s="88"/>
      <c r="F50" s="88"/>
      <c r="G50" s="88"/>
      <c r="H50" s="89"/>
      <c r="I50" s="90" t="str">
        <f>UPPER(IF(OR(H51="a",H51="as"),R48,IF(OR(H51="b",H51="bs"),R52,"")))</f>
        <v>KARCZEWSKI</v>
      </c>
      <c r="J50" s="95"/>
      <c r="K50" s="81"/>
      <c r="L50" s="95"/>
      <c r="M50" s="81"/>
      <c r="N50" s="107"/>
      <c r="O50" s="81"/>
      <c r="P50" s="80"/>
      <c r="Q50" s="80">
        <f>IF($D50="","",VLOOKUP($D50,#REF!,2))</f>
      </c>
      <c r="R50" s="1"/>
      <c r="S50" s="1"/>
      <c r="T50" s="1"/>
    </row>
    <row r="51" spans="1:20" ht="9" customHeight="1">
      <c r="A51" s="76"/>
      <c r="B51" s="91"/>
      <c r="C51" s="91"/>
      <c r="D51" s="91"/>
      <c r="E51" s="81"/>
      <c r="F51" s="81"/>
      <c r="G51" s="81"/>
      <c r="H51" s="92" t="s">
        <v>115</v>
      </c>
      <c r="I51" s="93" t="str">
        <f>UPPER(IF(OR(H51="a",H51="as"),R49,IF(OR(H51="b",H51="bs"),R53,"")))</f>
        <v>WILAMOWSKI</v>
      </c>
      <c r="J51" s="100"/>
      <c r="K51" s="84"/>
      <c r="L51" s="95"/>
      <c r="M51" s="81"/>
      <c r="N51" s="107"/>
      <c r="O51" s="81"/>
      <c r="P51" s="80"/>
      <c r="Q51" s="75"/>
      <c r="R51" s="1"/>
      <c r="S51" s="1"/>
      <c r="T51" s="1"/>
    </row>
    <row r="52" spans="1:20" ht="9" customHeight="1">
      <c r="A52" s="76"/>
      <c r="B52" s="77"/>
      <c r="C52" s="77"/>
      <c r="D52" s="109"/>
      <c r="E52" s="78" t="str">
        <f>IF($D53="","",VLOOKUP($D53,'ListaTG(D)'!$A$10:$T$41,19))</f>
        <v>KARCZEWSKI, Marcin</v>
      </c>
      <c r="F52" s="79"/>
      <c r="G52" s="78">
        <f>IF($D53="","",VLOOKUP($D53,'ListaTG(D)'!$A$10:$T$41,4))</f>
      </c>
      <c r="H52" s="95"/>
      <c r="I52" s="81" t="s">
        <v>110</v>
      </c>
      <c r="J52" s="103">
        <f>IF(OR(H51="a",H51="as"),D49,IF(OR(H51="b",H51="bs"),D53,""))</f>
        <v>3</v>
      </c>
      <c r="K52" s="104">
        <f>IF(OR(H51="a",H51="as"),D53,IF(OR(H51="b",H51="bs"),D49,""))</f>
        <v>10</v>
      </c>
      <c r="L52" s="95"/>
      <c r="M52" s="81"/>
      <c r="N52" s="107"/>
      <c r="O52" s="81"/>
      <c r="P52" s="80"/>
      <c r="Q52" s="80">
        <f>IF($D52="","",VLOOKUP($D52,#REF!,2))</f>
      </c>
      <c r="R52" s="81" t="str">
        <f>IF($D53="","",VLOOKUP($D53,'ListaTG(D)'!$A$10:$T$41,2))</f>
        <v>Karczewski</v>
      </c>
      <c r="S52" s="1"/>
      <c r="T52" s="1"/>
    </row>
    <row r="53" spans="1:20" ht="9" customHeight="1">
      <c r="A53" s="98">
        <v>12</v>
      </c>
      <c r="B53" s="77">
        <f>IF($D53="","",VLOOKUP($D53,'ListaTG(D)'!$A$10:$T$41,8))</f>
        <v>0</v>
      </c>
      <c r="C53" s="77" t="str">
        <f>IF($D53="","",VLOOKUP($D53,'ListaTG(D)'!$A$10:$T$41,9))</f>
        <v>28+</v>
      </c>
      <c r="D53" s="82">
        <v>3</v>
      </c>
      <c r="E53" s="78" t="str">
        <f>IF($D53="","",VLOOKUP($D53,'ListaTG(D)'!$A$10:$T$41,20))</f>
        <v>WILAMOWSKI, Michał</v>
      </c>
      <c r="F53" s="78"/>
      <c r="G53" s="78">
        <f>IF($D53="","",VLOOKUP($D53,'ListaTG(D)'!$A$10:$T$41,7))</f>
      </c>
      <c r="H53" s="100"/>
      <c r="I53" s="84"/>
      <c r="J53" s="83"/>
      <c r="K53" s="81"/>
      <c r="L53" s="95"/>
      <c r="M53" s="81"/>
      <c r="N53" s="107"/>
      <c r="O53" s="81"/>
      <c r="P53" s="80"/>
      <c r="Q53" s="75"/>
      <c r="R53" s="81" t="str">
        <f>IF($D53="","",VLOOKUP($D53,'ListaTG(D)'!$A$10:$T$41,5))</f>
        <v>Wilamowski</v>
      </c>
      <c r="S53" s="1"/>
      <c r="T53" s="1"/>
    </row>
    <row r="54" spans="1:20" ht="9" customHeight="1">
      <c r="A54" s="76"/>
      <c r="B54" s="105"/>
      <c r="C54" s="105"/>
      <c r="D54" s="77"/>
      <c r="E54" s="106"/>
      <c r="F54" s="106"/>
      <c r="G54" s="106"/>
      <c r="H54" s="83"/>
      <c r="I54" s="81"/>
      <c r="J54" s="83"/>
      <c r="K54" s="81"/>
      <c r="L54" s="95"/>
      <c r="M54" s="90" t="str">
        <f>UPPER(IF(OR(L55="a",L55="as"),K46,IF(OR(L55="b",L55="bs"),K62,"")))</f>
        <v>KARCZEWSKI</v>
      </c>
      <c r="N54" s="107"/>
      <c r="O54" s="81"/>
      <c r="P54" s="80"/>
      <c r="Q54" s="80">
        <f>IF($D54="","",VLOOKUP($D54,#REF!,2))</f>
      </c>
      <c r="R54" s="1"/>
      <c r="S54" s="1"/>
      <c r="T54" s="1"/>
    </row>
    <row r="55" spans="1:20" ht="9" customHeight="1">
      <c r="A55" s="76"/>
      <c r="B55" s="91"/>
      <c r="C55" s="91"/>
      <c r="D55" s="91"/>
      <c r="E55" s="81"/>
      <c r="F55" s="81"/>
      <c r="G55" s="81"/>
      <c r="H55" s="83"/>
      <c r="I55" s="81"/>
      <c r="J55" s="83"/>
      <c r="K55" s="81"/>
      <c r="L55" s="92" t="s">
        <v>102</v>
      </c>
      <c r="M55" s="93" t="str">
        <f>UPPER(IF(OR(L55="a",L55="as"),K47,IF(OR(L55="b",L55="bs"),K63,"")))</f>
        <v>WILAMOWSKI</v>
      </c>
      <c r="N55" s="100"/>
      <c r="O55" s="81"/>
      <c r="P55" s="80"/>
      <c r="Q55" s="75"/>
      <c r="R55" s="1"/>
      <c r="S55" s="1"/>
      <c r="T55" s="1"/>
    </row>
    <row r="56" spans="1:20" ht="9" customHeight="1">
      <c r="A56" s="76"/>
      <c r="B56" s="77"/>
      <c r="C56" s="77"/>
      <c r="D56" s="109"/>
      <c r="E56" s="81" t="str">
        <f>IF($D57="","",VLOOKUP($D57,'ListaTG(D)'!$A$10:$T$41,19))</f>
        <v>BOGUCKI, Tomasz</v>
      </c>
      <c r="F56" s="79"/>
      <c r="G56" s="81">
        <f>IF($D57="","",VLOOKUP($D57,'ListaTG(D)'!$A$10:$T$41,4))</f>
      </c>
      <c r="H56" s="83"/>
      <c r="I56" s="81"/>
      <c r="J56" s="83"/>
      <c r="K56" s="81"/>
      <c r="L56" s="92"/>
      <c r="M56" s="81" t="s">
        <v>117</v>
      </c>
      <c r="N56" s="103">
        <f>IF(OR(L55="a",L55="as"),L48,IF(OR(L55="b",L55="bs"),L64,""))</f>
        <v>3</v>
      </c>
      <c r="O56" s="104">
        <f>IF(OR(L55="a",L55="as"),L64,IF(OR(L55="b",L55="bs"),L48,""))</f>
        <v>2</v>
      </c>
      <c r="P56" s="80"/>
      <c r="Q56" s="80">
        <f>IF($D56="","",VLOOKUP($D56,#REF!,2))</f>
      </c>
      <c r="R56" s="81" t="str">
        <f>IF($D57="","",VLOOKUP($D57,'ListaTG(D)'!$A$10:$T$41,2))</f>
        <v>Bogucki</v>
      </c>
      <c r="S56" s="1"/>
      <c r="T56" s="1"/>
    </row>
    <row r="57" spans="1:20" ht="9" customHeight="1">
      <c r="A57" s="76">
        <v>13</v>
      </c>
      <c r="B57" s="91">
        <f>IF($D57="","",VLOOKUP($D57,'ListaTG(D)'!$A$10:$T$41,8))</f>
        <v>0</v>
      </c>
      <c r="C57" s="91">
        <f>IF($D57="","",VLOOKUP($D57,'ListaTG(D)'!$A$10:$T$41,9))</f>
      </c>
      <c r="D57" s="99">
        <v>6</v>
      </c>
      <c r="E57" s="81" t="str">
        <f>IF($D57="","",VLOOKUP($D57,'ListaTG(D)'!$A$10:$T$41,20))</f>
        <v>STENZEL, Krzysztof</v>
      </c>
      <c r="F57" s="81"/>
      <c r="G57" s="81">
        <f>IF($D57="","",VLOOKUP($D57,'ListaTG(D)'!$A$10:$T$41,7))</f>
      </c>
      <c r="H57" s="83"/>
      <c r="I57" s="84"/>
      <c r="J57" s="83"/>
      <c r="K57" s="81"/>
      <c r="L57" s="95"/>
      <c r="M57" s="81"/>
      <c r="N57" s="81"/>
      <c r="O57" s="81"/>
      <c r="P57" s="80"/>
      <c r="Q57" s="75"/>
      <c r="R57" s="81" t="str">
        <f>IF($D57="","",VLOOKUP($D57,'ListaTG(D)'!$A$10:$T$41,5))</f>
        <v>Stenzel</v>
      </c>
      <c r="S57" s="1"/>
      <c r="T57" s="1"/>
    </row>
    <row r="58" spans="1:20" ht="9" customHeight="1">
      <c r="A58" s="85"/>
      <c r="B58" s="86"/>
      <c r="C58" s="86"/>
      <c r="D58" s="87"/>
      <c r="E58" s="88"/>
      <c r="F58" s="88"/>
      <c r="G58" s="88"/>
      <c r="H58" s="89"/>
      <c r="I58" s="90" t="str">
        <f>UPPER(IF(OR(H59="a",H59="as"),R56,IF(OR(H59="b",H59="bs"),R60,"")))</f>
        <v>BOGUCKI</v>
      </c>
      <c r="J58" s="83"/>
      <c r="K58" s="81"/>
      <c r="L58" s="95"/>
      <c r="M58" s="81"/>
      <c r="N58" s="81"/>
      <c r="O58" s="81"/>
      <c r="P58" s="80"/>
      <c r="Q58" s="80">
        <f>IF($D58="","",VLOOKUP($D58,#REF!,2))</f>
      </c>
      <c r="R58" s="1"/>
      <c r="S58" s="1"/>
      <c r="T58" s="1"/>
    </row>
    <row r="59" spans="1:20" ht="9" customHeight="1">
      <c r="A59" s="76"/>
      <c r="B59" s="91"/>
      <c r="C59" s="91"/>
      <c r="D59" s="94"/>
      <c r="E59" s="81"/>
      <c r="F59" s="81"/>
      <c r="G59" s="81"/>
      <c r="H59" s="92" t="s">
        <v>105</v>
      </c>
      <c r="I59" s="93" t="str">
        <f>UPPER(IF(OR(H59="a",H59="as"),R57,IF(OR(H59="b",H59="bs"),R61,"")))</f>
        <v>STENZEL</v>
      </c>
      <c r="J59" s="83"/>
      <c r="K59" s="84"/>
      <c r="L59" s="95"/>
      <c r="M59" s="81"/>
      <c r="N59" s="81"/>
      <c r="O59" s="81"/>
      <c r="P59" s="80"/>
      <c r="Q59" s="75"/>
      <c r="R59" s="1"/>
      <c r="S59" s="1"/>
      <c r="T59" s="1"/>
    </row>
    <row r="60" spans="1:20" ht="9" customHeight="1">
      <c r="A60" s="76"/>
      <c r="B60" s="91"/>
      <c r="C60" s="91"/>
      <c r="D60" s="94"/>
      <c r="E60" s="81" t="str">
        <f>IF($D61="","",VLOOKUP($D61,'ListaTG(D)'!$A$10:$T$41,19))</f>
        <v>WAWRYK, Kacper</v>
      </c>
      <c r="F60" s="79"/>
      <c r="G60" s="81">
        <f>IF($D61="","",VLOOKUP($D61,'ListaTG(D)'!$A$10:$T$41,4))</f>
      </c>
      <c r="H60" s="95"/>
      <c r="I60" s="88" t="s">
        <v>118</v>
      </c>
      <c r="J60" s="96">
        <f>IF(OR(H59="a",H59="as"),D57,IF(OR(H59="b",H59="bs"),D61,""))</f>
        <v>6</v>
      </c>
      <c r="K60" s="97">
        <f>IF(OR(H59="a",H59="as"),D61,IF(OR(H59="b",H59="bs"),D57,""))</f>
        <v>8</v>
      </c>
      <c r="L60" s="95"/>
      <c r="M60" s="81"/>
      <c r="N60" s="81"/>
      <c r="O60" s="81"/>
      <c r="P60" s="80"/>
      <c r="Q60" s="80">
        <f>IF($D60="","",VLOOKUP($D60,#REF!,2))</f>
      </c>
      <c r="R60" s="81" t="str">
        <f>IF($D61="","",VLOOKUP($D61,'ListaTG(D)'!$A$10:$T$41,2))</f>
        <v>Wawryk</v>
      </c>
      <c r="S60" s="1"/>
      <c r="T60" s="1"/>
    </row>
    <row r="61" spans="1:20" ht="9" customHeight="1">
      <c r="A61" s="98">
        <v>14</v>
      </c>
      <c r="B61" s="91">
        <f>IF($D61="","",VLOOKUP($D61,'ListaTG(D)'!$A$10:$T$41,8))</f>
        <v>0</v>
      </c>
      <c r="C61" s="91">
        <f>IF($D61="","",VLOOKUP($D61,'ListaTG(D)'!$A$10:$T$41,9))</f>
      </c>
      <c r="D61" s="99">
        <v>8</v>
      </c>
      <c r="E61" s="81" t="str">
        <f>IF($D61="","",VLOOKUP($D61,'ListaTG(D)'!$A$10:$T$41,20))</f>
        <v>ZWIRBULIS, Mikołaj</v>
      </c>
      <c r="F61" s="81"/>
      <c r="G61" s="81">
        <f>IF($D61="","",VLOOKUP($D61,'ListaTG(D)'!$A$10:$T$41,7))</f>
      </c>
      <c r="H61" s="100"/>
      <c r="I61" s="84"/>
      <c r="J61" s="95"/>
      <c r="K61" s="81"/>
      <c r="L61" s="95"/>
      <c r="M61" s="81"/>
      <c r="N61" s="81"/>
      <c r="O61" s="81"/>
      <c r="P61" s="80"/>
      <c r="Q61" s="75"/>
      <c r="R61" s="81" t="str">
        <f>IF($D61="","",VLOOKUP($D61,'ListaTG(D)'!$A$10:$T$41,5))</f>
        <v>Zwirbulis</v>
      </c>
      <c r="S61" s="1"/>
      <c r="T61" s="1"/>
    </row>
    <row r="62" spans="1:20" ht="9" customHeight="1">
      <c r="A62" s="76"/>
      <c r="B62" s="86"/>
      <c r="C62" s="86"/>
      <c r="D62" s="94"/>
      <c r="E62" s="88"/>
      <c r="F62" s="88"/>
      <c r="G62" s="88"/>
      <c r="H62" s="83"/>
      <c r="I62" s="81"/>
      <c r="J62" s="92"/>
      <c r="K62" s="90" t="str">
        <f>UPPER(IF(OR(J63="a",J63="as"),I58,IF(OR(J63="b",J63="bs"),I66,"")))</f>
        <v>PASZKOWSKI</v>
      </c>
      <c r="L62" s="95"/>
      <c r="M62" s="81"/>
      <c r="N62" s="81"/>
      <c r="O62" s="81"/>
      <c r="P62" s="80"/>
      <c r="Q62" s="80">
        <f>IF($D62="","",VLOOKUP($D62,#REF!,2))</f>
      </c>
      <c r="R62" s="1"/>
      <c r="S62" s="1"/>
      <c r="T62" s="1"/>
    </row>
    <row r="63" spans="1:20" ht="9" customHeight="1">
      <c r="A63" s="76"/>
      <c r="B63" s="91"/>
      <c r="C63" s="91"/>
      <c r="D63" s="94"/>
      <c r="E63" s="81"/>
      <c r="F63" s="81"/>
      <c r="G63" s="81"/>
      <c r="H63" s="83"/>
      <c r="I63" s="81"/>
      <c r="J63" s="92" t="s">
        <v>115</v>
      </c>
      <c r="K63" s="93" t="str">
        <f>UPPER(IF(OR(J63="a",J63="as"),I59,IF(OR(J63="b",J63="bs"),I67,"")))</f>
        <v>WRZESIEŃ</v>
      </c>
      <c r="L63" s="100"/>
      <c r="M63" s="108"/>
      <c r="N63" s="81"/>
      <c r="O63" s="81"/>
      <c r="P63" s="80"/>
      <c r="Q63" s="75"/>
      <c r="R63" s="1"/>
      <c r="S63" s="1"/>
      <c r="T63" s="1"/>
    </row>
    <row r="64" spans="1:20" ht="9" customHeight="1">
      <c r="A64" s="76"/>
      <c r="B64" s="91"/>
      <c r="C64" s="91"/>
      <c r="D64" s="94"/>
      <c r="E64" s="81" t="str">
        <f>IF($D65="","",VLOOKUP($D65,'ListaTG(D)'!$A$10:$T$41,19))</f>
        <v>RUDAŚ, Adrian</v>
      </c>
      <c r="F64" s="79"/>
      <c r="G64" s="81">
        <f>IF($D65="","",VLOOKUP($D65,'ListaTG(D)'!$A$10:$T$41,4))</f>
      </c>
      <c r="H64" s="83"/>
      <c r="I64" s="81"/>
      <c r="J64" s="92"/>
      <c r="K64" s="81" t="s">
        <v>119</v>
      </c>
      <c r="L64" s="103">
        <f>IF(OR(J63="a",J63="as"),J60,IF(OR(J63="b",J63="bs"),J68,""))</f>
        <v>2</v>
      </c>
      <c r="M64" s="104">
        <f>IF(OR(J63="a",J63="as"),J68,IF(OR(J63="b",J63="bs"),J60,""))</f>
        <v>6</v>
      </c>
      <c r="N64" s="81"/>
      <c r="O64" s="81"/>
      <c r="P64" s="80"/>
      <c r="Q64" s="80">
        <f>IF($D64="","",VLOOKUP($D64,#REF!,2))</f>
      </c>
      <c r="R64" s="81" t="str">
        <f>IF($D65="","",VLOOKUP($D65,'ListaTG(D)'!$A$10:$T$41,2))</f>
        <v>Rudaś</v>
      </c>
      <c r="S64" s="1"/>
      <c r="T64" s="1"/>
    </row>
    <row r="65" spans="1:20" ht="9" customHeight="1">
      <c r="A65" s="76">
        <v>15</v>
      </c>
      <c r="B65" s="91">
        <f>IF($D65="","",VLOOKUP($D65,'ListaTG(D)'!$A$10:$T$41,8))</f>
        <v>0</v>
      </c>
      <c r="C65" s="91">
        <f>IF($D65="","",VLOOKUP($D65,'ListaTG(D)'!$A$10:$T$41,9))</f>
      </c>
      <c r="D65" s="99">
        <v>9</v>
      </c>
      <c r="E65" s="81" t="str">
        <f>IF($D65="","",VLOOKUP($D65,'ListaTG(D)'!$A$10:$T$41,20))</f>
        <v>SKRZYPEK, Marcin</v>
      </c>
      <c r="F65" s="81"/>
      <c r="G65" s="81">
        <f>IF($D65="","",VLOOKUP($D65,'ListaTG(D)'!$A$10:$T$41,7))</f>
      </c>
      <c r="H65" s="83"/>
      <c r="I65" s="84"/>
      <c r="J65" s="92"/>
      <c r="K65" s="81"/>
      <c r="L65" s="83"/>
      <c r="M65" s="81"/>
      <c r="N65" s="81"/>
      <c r="O65" s="81"/>
      <c r="P65" s="80"/>
      <c r="Q65" s="75"/>
      <c r="R65" s="81" t="str">
        <f>IF($D65="","",VLOOKUP($D65,'ListaTG(D)'!$A$10:$T$41,5))</f>
        <v>Skrzypek</v>
      </c>
      <c r="S65" s="1"/>
      <c r="T65" s="1"/>
    </row>
    <row r="66" spans="1:20" ht="9" customHeight="1">
      <c r="A66" s="85"/>
      <c r="B66" s="86"/>
      <c r="C66" s="86"/>
      <c r="D66" s="87"/>
      <c r="E66" s="88"/>
      <c r="F66" s="88"/>
      <c r="G66" s="88"/>
      <c r="H66" s="89"/>
      <c r="I66" s="90" t="str">
        <f>UPPER(IF(OR(H67="a",H67="as"),R64,IF(OR(H67="b",H67="bs"),R68,"")))</f>
        <v>PASZKOWSKI</v>
      </c>
      <c r="J66" s="95"/>
      <c r="K66" s="81"/>
      <c r="L66" s="83"/>
      <c r="M66" s="81"/>
      <c r="N66" s="81"/>
      <c r="O66" s="81"/>
      <c r="P66" s="80"/>
      <c r="Q66" s="80">
        <f>IF($D66="","",VLOOKUP($D66,#REF!,2))</f>
      </c>
      <c r="R66" s="1"/>
      <c r="S66" s="1"/>
      <c r="T66" s="1"/>
    </row>
    <row r="67" spans="1:20" ht="9" customHeight="1">
      <c r="A67" s="76"/>
      <c r="B67" s="91"/>
      <c r="C67" s="91"/>
      <c r="D67" s="91"/>
      <c r="E67" s="81"/>
      <c r="F67" s="81"/>
      <c r="G67" s="81"/>
      <c r="H67" s="92" t="s">
        <v>115</v>
      </c>
      <c r="I67" s="93" t="str">
        <f>UPPER(IF(OR(H67="a",H67="as"),R65,IF(OR(H67="b",H67="bs"),R69,"")))</f>
        <v>WRZESIEŃ</v>
      </c>
      <c r="J67" s="100"/>
      <c r="K67" s="84"/>
      <c r="L67" s="83"/>
      <c r="M67" s="81"/>
      <c r="N67" s="81"/>
      <c r="O67" s="81"/>
      <c r="P67" s="80"/>
      <c r="Q67" s="75"/>
      <c r="R67" s="1"/>
      <c r="S67" s="1"/>
      <c r="T67" s="1"/>
    </row>
    <row r="68" spans="1:20" ht="9" customHeight="1">
      <c r="A68" s="76"/>
      <c r="B68" s="77"/>
      <c r="C68" s="77"/>
      <c r="D68" s="109"/>
      <c r="E68" s="78" t="str">
        <f>IF($D69="","",VLOOKUP($D69,'ListaTG(D)'!$A$10:$T$41,19))</f>
        <v>PASZKOWSKI, Hubert</v>
      </c>
      <c r="F68" s="79"/>
      <c r="G68" s="78">
        <f>IF($D69="","",VLOOKUP($D69,'ListaTG(D)'!$A$10:$T$41,4))</f>
      </c>
      <c r="H68" s="95"/>
      <c r="I68" s="81" t="s">
        <v>120</v>
      </c>
      <c r="J68" s="103">
        <f>IF(OR(H67="a",H67="as"),D65,IF(OR(H67="b",H67="bs"),D69,""))</f>
        <v>2</v>
      </c>
      <c r="K68" s="104">
        <f>IF(OR(H67="a",H67="as"),D69,IF(OR(H67="b",H67="bs"),D65,""))</f>
        <v>9</v>
      </c>
      <c r="L68" s="81"/>
      <c r="M68" s="81"/>
      <c r="N68" s="81"/>
      <c r="O68" s="81"/>
      <c r="P68" s="80"/>
      <c r="Q68" s="80">
        <f>IF($D68="","",VLOOKUP($D68,#REF!,2))</f>
      </c>
      <c r="R68" s="81" t="str">
        <f>IF($D69="","",VLOOKUP($D69,'ListaTG(D)'!$A$10:$T$41,2))</f>
        <v>Paszkowski</v>
      </c>
      <c r="S68" s="1"/>
      <c r="T68" s="1"/>
    </row>
    <row r="69" spans="1:20" ht="9" customHeight="1">
      <c r="A69" s="98">
        <v>16</v>
      </c>
      <c r="B69" s="77">
        <f>IF($D69="","",VLOOKUP($D69,'ListaTG(D)'!$A$10:$T$41,8))</f>
        <v>0</v>
      </c>
      <c r="C69" s="77" t="str">
        <f>IF($D69="","",VLOOKUP($D69,'ListaTG(D)'!$A$10:$T$41,9))</f>
        <v>5+</v>
      </c>
      <c r="D69" s="82">
        <v>2</v>
      </c>
      <c r="E69" s="78" t="str">
        <f>IF($D69="","",VLOOKUP($D69,'ListaTG(D)'!$A$10:$T$41,20))</f>
        <v>WRZESIEŃ, Leszek</v>
      </c>
      <c r="F69" s="78"/>
      <c r="G69" s="78">
        <f>IF($D69="","",VLOOKUP($D69,'ListaTG(D)'!$A$10:$T$41,7))</f>
      </c>
      <c r="H69" s="100"/>
      <c r="I69" s="84"/>
      <c r="J69" s="83"/>
      <c r="K69" s="81"/>
      <c r="L69" s="81"/>
      <c r="M69" s="81"/>
      <c r="N69" s="81"/>
      <c r="O69" s="81"/>
      <c r="P69" s="80"/>
      <c r="Q69" s="75"/>
      <c r="R69" s="81" t="str">
        <f>IF($D69="","",VLOOKUP($D69,'ListaTG(D)'!$A$10:$T$41,5))</f>
        <v>wrzesień</v>
      </c>
      <c r="S69" s="1"/>
      <c r="T69" s="1"/>
    </row>
    <row r="70" spans="1:20" ht="9" customHeight="1">
      <c r="A70" s="76"/>
      <c r="B70" s="105"/>
      <c r="C70" s="105"/>
      <c r="D70" s="77"/>
      <c r="E70" s="106"/>
      <c r="F70" s="29"/>
      <c r="G70" s="112"/>
      <c r="H70" s="113"/>
      <c r="I70" s="81"/>
      <c r="J70" s="11"/>
      <c r="K70" s="11"/>
      <c r="L70" s="11"/>
      <c r="M70" s="11"/>
      <c r="N70" s="11"/>
      <c r="O70" s="11"/>
      <c r="P70" s="1"/>
      <c r="Q70" s="80">
        <f>IF($D70="","",VLOOKUP($D70,#REF!,2))</f>
      </c>
      <c r="R70" s="1"/>
      <c r="S70" s="1"/>
      <c r="T70" s="1"/>
    </row>
    <row r="71" spans="1:20" ht="9" customHeight="1">
      <c r="A71" s="1"/>
      <c r="B71" s="1"/>
      <c r="C71" s="1"/>
      <c r="D71" s="1"/>
      <c r="E71" s="1"/>
      <c r="F71" s="1"/>
      <c r="G71" s="1"/>
      <c r="H71" s="1"/>
      <c r="I71" s="1"/>
      <c r="J71" s="1"/>
      <c r="K71" s="1"/>
      <c r="L71" s="1"/>
      <c r="M71" s="1"/>
      <c r="N71" s="1"/>
      <c r="O71" s="1"/>
      <c r="P71" s="1"/>
      <c r="Q71" s="1"/>
      <c r="R71" s="1"/>
      <c r="S71" s="1"/>
      <c r="T71" s="1"/>
    </row>
    <row r="72" spans="1:20" ht="9" customHeight="1">
      <c r="A72" s="114"/>
      <c r="B72" s="115"/>
      <c r="C72" s="115"/>
      <c r="D72" s="116" t="s">
        <v>121</v>
      </c>
      <c r="E72" s="115"/>
      <c r="F72" s="115"/>
      <c r="G72" s="115"/>
      <c r="H72" s="115"/>
      <c r="I72" s="117" t="s">
        <v>122</v>
      </c>
      <c r="J72" s="116"/>
      <c r="K72" s="117" t="s">
        <v>123</v>
      </c>
      <c r="L72" s="116"/>
      <c r="M72" s="118" t="s">
        <v>124</v>
      </c>
      <c r="N72" s="119"/>
      <c r="O72" s="120"/>
      <c r="P72" s="1"/>
      <c r="Q72" s="121"/>
      <c r="R72" s="1"/>
      <c r="S72" s="1"/>
      <c r="T72" s="1"/>
    </row>
    <row r="73" spans="1:20" ht="9" customHeight="1">
      <c r="A73" s="122"/>
      <c r="B73" s="123"/>
      <c r="C73" s="123"/>
      <c r="D73" s="124">
        <v>42573.65277777778</v>
      </c>
      <c r="E73" s="124"/>
      <c r="F73" s="123"/>
      <c r="G73" s="123"/>
      <c r="H73" s="81">
        <v>1</v>
      </c>
      <c r="I73" s="81"/>
      <c r="J73" s="81"/>
      <c r="K73" s="81"/>
      <c r="L73" s="81">
        <v>1</v>
      </c>
      <c r="M73" s="81" t="str">
        <f>IF(C9&gt;0,IF(D9=1,R8,""))</f>
        <v>Maciejewski</v>
      </c>
      <c r="N73" s="81"/>
      <c r="O73" s="125"/>
      <c r="P73" s="1"/>
      <c r="Q73" s="1"/>
      <c r="R73" s="1"/>
      <c r="S73" s="1"/>
      <c r="T73" s="1"/>
    </row>
    <row r="74" spans="1:20" ht="9" customHeight="1">
      <c r="A74" s="122"/>
      <c r="B74" s="123"/>
      <c r="C74" s="123"/>
      <c r="D74" s="124"/>
      <c r="E74" s="124"/>
      <c r="F74" s="123"/>
      <c r="G74" s="123"/>
      <c r="H74" s="81">
        <v>2</v>
      </c>
      <c r="I74" s="81"/>
      <c r="J74" s="81"/>
      <c r="K74" s="81"/>
      <c r="L74" s="81"/>
      <c r="M74" s="81" t="str">
        <f>IF(C9&gt;0,IF(D9=1,R9,""))</f>
        <v>Moczek</v>
      </c>
      <c r="N74" s="81"/>
      <c r="O74" s="125"/>
      <c r="P74" s="1"/>
      <c r="Q74" s="1"/>
      <c r="R74" s="1"/>
      <c r="S74" s="1"/>
      <c r="T74" s="1"/>
    </row>
    <row r="75" spans="1:20" ht="9" customHeight="1">
      <c r="A75" s="122"/>
      <c r="B75" s="123"/>
      <c r="C75" s="123"/>
      <c r="D75" s="123" t="s">
        <v>125</v>
      </c>
      <c r="E75" s="123"/>
      <c r="F75" s="123"/>
      <c r="G75" s="123"/>
      <c r="H75" s="81">
        <v>3</v>
      </c>
      <c r="I75" s="81"/>
      <c r="J75" s="81"/>
      <c r="K75" s="81"/>
      <c r="L75" s="81">
        <v>2</v>
      </c>
      <c r="M75" s="81" t="str">
        <f>IF(C69&gt;0,IF(D69=2,R68,""))</f>
        <v>Paszkowski</v>
      </c>
      <c r="N75" s="81"/>
      <c r="O75" s="125"/>
      <c r="P75" s="1"/>
      <c r="Q75" s="1"/>
      <c r="R75" s="1"/>
      <c r="S75" s="1"/>
      <c r="T75" s="1"/>
    </row>
    <row r="76" spans="1:20" ht="9" customHeight="1">
      <c r="A76" s="126"/>
      <c r="B76" s="123"/>
      <c r="C76" s="123"/>
      <c r="D76" s="91">
        <v>1</v>
      </c>
      <c r="E76" s="81"/>
      <c r="F76" s="123"/>
      <c r="G76" s="123"/>
      <c r="H76" s="81">
        <v>4</v>
      </c>
      <c r="I76" s="81"/>
      <c r="J76" s="81"/>
      <c r="K76" s="81"/>
      <c r="L76" s="81"/>
      <c r="M76" s="81" t="str">
        <f>IF(C69&gt;0,IF(D69=2,R69,""))</f>
        <v>wrzesień</v>
      </c>
      <c r="N76" s="81"/>
      <c r="O76" s="125"/>
      <c r="P76" s="1"/>
      <c r="Q76" s="1"/>
      <c r="R76" s="1"/>
      <c r="S76" s="1"/>
      <c r="T76" s="1"/>
    </row>
    <row r="77" spans="1:20" ht="9" customHeight="1">
      <c r="A77" s="126"/>
      <c r="B77" s="123"/>
      <c r="C77" s="123"/>
      <c r="D77" s="91">
        <v>2</v>
      </c>
      <c r="E77" s="81"/>
      <c r="F77" s="123"/>
      <c r="G77" s="123"/>
      <c r="H77" s="81"/>
      <c r="I77" s="81"/>
      <c r="J77" s="81"/>
      <c r="K77" s="81"/>
      <c r="L77" s="81">
        <v>3</v>
      </c>
      <c r="M77" s="81" t="str">
        <f>IF(AND(C25&gt;0,D25=3),R24,IF(AND(C53&gt;0,D53=3),R52,""))</f>
        <v>Karczewski</v>
      </c>
      <c r="N77" s="81"/>
      <c r="O77" s="125"/>
      <c r="P77" s="1"/>
      <c r="Q77" s="1"/>
      <c r="R77" s="1"/>
      <c r="S77" s="1"/>
      <c r="T77" s="1"/>
    </row>
    <row r="78" spans="1:20" ht="9" customHeight="1">
      <c r="A78" s="122"/>
      <c r="B78" s="123"/>
      <c r="C78" s="123"/>
      <c r="D78" s="123" t="s">
        <v>126</v>
      </c>
      <c r="E78" s="123"/>
      <c r="F78" s="123"/>
      <c r="G78" s="123"/>
      <c r="H78" s="81"/>
      <c r="I78" s="81"/>
      <c r="J78" s="81"/>
      <c r="K78" s="81"/>
      <c r="L78" s="81"/>
      <c r="M78" s="81" t="str">
        <f>IF(AND(C25&gt;0,D25=3),R25,IF(AND(C53&gt;0,D53=3),R53,""))</f>
        <v>Wilamowski</v>
      </c>
      <c r="N78" s="81"/>
      <c r="O78" s="125"/>
      <c r="P78" s="1"/>
      <c r="Q78" s="1"/>
      <c r="R78" s="1"/>
      <c r="S78" s="1"/>
      <c r="T78" s="1"/>
    </row>
    <row r="79" spans="1:20" ht="9" customHeight="1">
      <c r="A79" s="122"/>
      <c r="B79" s="123"/>
      <c r="C79" s="123"/>
      <c r="D79" s="81"/>
      <c r="E79" s="81"/>
      <c r="F79" s="123"/>
      <c r="G79" s="123"/>
      <c r="H79" s="81"/>
      <c r="I79" s="81"/>
      <c r="J79" s="81"/>
      <c r="K79" s="81"/>
      <c r="L79" s="81">
        <v>4</v>
      </c>
      <c r="M79" s="81" t="str">
        <f>IF(AND(C25&gt;0,D25=4),R24,IF(AND(C53&gt;0,D53=4),R52,""))</f>
        <v>Kasica</v>
      </c>
      <c r="N79" s="81"/>
      <c r="O79" s="125"/>
      <c r="P79" s="1"/>
      <c r="Q79" s="1"/>
      <c r="R79" s="1"/>
      <c r="S79" s="1"/>
      <c r="T79" s="1"/>
    </row>
    <row r="80" spans="1:20" ht="9" customHeight="1">
      <c r="A80" s="122"/>
      <c r="B80" s="123"/>
      <c r="C80" s="123"/>
      <c r="D80" s="81"/>
      <c r="E80" s="127" t="str">
        <f>Tytuł!$C$14</f>
        <v>Marcin Baruchowski</v>
      </c>
      <c r="F80" s="123"/>
      <c r="G80" s="123"/>
      <c r="H80" s="81"/>
      <c r="I80" s="81"/>
      <c r="J80" s="81"/>
      <c r="K80" s="81"/>
      <c r="L80" s="81"/>
      <c r="M80" s="81" t="str">
        <f>IF(AND(C25&gt;0,D25=4),R25,IF(AND(C53&gt;0,D53=4),R53,""))</f>
        <v>Sokół </v>
      </c>
      <c r="N80" s="81"/>
      <c r="O80" s="125"/>
      <c r="P80" s="1"/>
      <c r="Q80" s="1"/>
      <c r="R80" s="1"/>
      <c r="S80" s="1"/>
      <c r="T80" s="1"/>
    </row>
    <row r="81" spans="1:20" ht="9" customHeight="1">
      <c r="A81" s="128"/>
      <c r="B81" s="129"/>
      <c r="C81" s="129"/>
      <c r="D81" s="129"/>
      <c r="E81" s="129"/>
      <c r="F81" s="129"/>
      <c r="G81" s="129"/>
      <c r="H81" s="129"/>
      <c r="I81" s="129"/>
      <c r="J81" s="129"/>
      <c r="K81" s="129"/>
      <c r="L81" s="129"/>
      <c r="M81" s="129"/>
      <c r="N81" s="129"/>
      <c r="O81" s="130"/>
      <c r="P81" s="1"/>
      <c r="Q81" s="1"/>
      <c r="R81" s="1"/>
      <c r="S81" s="1"/>
      <c r="T81" s="1"/>
    </row>
    <row r="82" spans="1:20" ht="12.75">
      <c r="A82" s="1"/>
      <c r="B82" s="1"/>
      <c r="C82" s="1"/>
      <c r="D82" s="1"/>
      <c r="E82" s="1"/>
      <c r="F82" s="1"/>
      <c r="G82" s="1"/>
      <c r="H82" s="1"/>
      <c r="I82" s="1"/>
      <c r="J82" s="1"/>
      <c r="K82" s="1"/>
      <c r="L82" s="1"/>
      <c r="M82" s="1"/>
      <c r="N82" s="1"/>
      <c r="O82" s="1"/>
      <c r="P82" s="1"/>
      <c r="Q82" s="1"/>
      <c r="R82" s="1"/>
      <c r="S82" s="1"/>
      <c r="T82" s="1"/>
    </row>
    <row r="83" spans="1:20" ht="12.75">
      <c r="A83" s="1"/>
      <c r="B83" s="1"/>
      <c r="C83" s="1"/>
      <c r="D83" s="1"/>
      <c r="E83" s="1"/>
      <c r="F83" s="1"/>
      <c r="G83" s="1"/>
      <c r="H83" s="1"/>
      <c r="I83" s="1"/>
      <c r="J83" s="1"/>
      <c r="K83" s="1"/>
      <c r="L83" s="1"/>
      <c r="M83" s="1"/>
      <c r="N83" s="1"/>
      <c r="O83" s="1"/>
      <c r="P83" s="1"/>
      <c r="Q83" s="1"/>
      <c r="R83" s="1"/>
      <c r="S83" s="1"/>
      <c r="T83" s="1"/>
    </row>
    <row r="84" spans="1:20" ht="12.75">
      <c r="A84" s="1"/>
      <c r="B84" s="1"/>
      <c r="C84" s="1"/>
      <c r="D84" s="1"/>
      <c r="E84" s="1"/>
      <c r="F84" s="1"/>
      <c r="G84" s="1"/>
      <c r="H84" s="1"/>
      <c r="I84" s="1"/>
      <c r="J84" s="1"/>
      <c r="K84" s="1"/>
      <c r="L84" s="1"/>
      <c r="M84" s="1"/>
      <c r="N84" s="1"/>
      <c r="O84" s="1"/>
      <c r="P84" s="1"/>
      <c r="Q84" s="1"/>
      <c r="R84" s="1"/>
      <c r="S84" s="1"/>
      <c r="T84" s="1"/>
    </row>
    <row r="85" spans="1:20" ht="12.75">
      <c r="A85" s="1"/>
      <c r="B85" s="1"/>
      <c r="C85" s="1"/>
      <c r="D85" s="1"/>
      <c r="E85" s="1"/>
      <c r="F85" s="1"/>
      <c r="G85" s="1"/>
      <c r="H85" s="1"/>
      <c r="I85" s="1"/>
      <c r="J85" s="1"/>
      <c r="K85" s="1"/>
      <c r="L85" s="1"/>
      <c r="M85" s="1"/>
      <c r="N85" s="1"/>
      <c r="O85" s="1"/>
      <c r="P85" s="1"/>
      <c r="Q85" s="1"/>
      <c r="R85" s="1"/>
      <c r="S85" s="1"/>
      <c r="T85" s="1"/>
    </row>
    <row r="86" spans="1:20" ht="12.75">
      <c r="A86" s="1"/>
      <c r="B86" s="1"/>
      <c r="C86" s="1"/>
      <c r="D86" s="1"/>
      <c r="E86" s="1"/>
      <c r="F86" s="1"/>
      <c r="G86" s="1"/>
      <c r="H86" s="1"/>
      <c r="I86" s="1"/>
      <c r="J86" s="1"/>
      <c r="K86" s="1"/>
      <c r="L86" s="1"/>
      <c r="M86" s="1"/>
      <c r="N86" s="1"/>
      <c r="O86" s="1"/>
      <c r="P86" s="1"/>
      <c r="Q86" s="1"/>
      <c r="R86" s="1"/>
      <c r="S86" s="1"/>
      <c r="T86" s="1"/>
    </row>
    <row r="87" spans="1:20" ht="12.75">
      <c r="A87" s="1"/>
      <c r="B87" s="1"/>
      <c r="C87" s="1"/>
      <c r="D87" s="1"/>
      <c r="E87" s="1"/>
      <c r="F87" s="1"/>
      <c r="G87" s="1"/>
      <c r="H87" s="1"/>
      <c r="I87" s="1"/>
      <c r="J87" s="1"/>
      <c r="K87" s="1"/>
      <c r="L87" s="1"/>
      <c r="M87" s="1"/>
      <c r="N87" s="1"/>
      <c r="O87" s="1"/>
      <c r="P87" s="1"/>
      <c r="Q87" s="1"/>
      <c r="R87" s="1"/>
      <c r="S87" s="1"/>
      <c r="T87" s="1"/>
    </row>
    <row r="88" spans="1:20" ht="12.75">
      <c r="A88" s="1"/>
      <c r="B88" s="1"/>
      <c r="C88" s="1"/>
      <c r="D88" s="1"/>
      <c r="E88" s="1"/>
      <c r="F88" s="1"/>
      <c r="G88" s="1"/>
      <c r="H88" s="1"/>
      <c r="I88" s="1"/>
      <c r="J88" s="1"/>
      <c r="K88" s="1"/>
      <c r="L88" s="1"/>
      <c r="M88" s="1"/>
      <c r="N88" s="1"/>
      <c r="O88" s="1"/>
      <c r="P88" s="1"/>
      <c r="Q88" s="1"/>
      <c r="R88" s="1"/>
      <c r="S88" s="1"/>
      <c r="T88" s="1"/>
    </row>
    <row r="89" spans="1:20" ht="12.75">
      <c r="A89" s="1"/>
      <c r="B89" s="1"/>
      <c r="C89" s="1"/>
      <c r="D89" s="1"/>
      <c r="E89" s="1"/>
      <c r="F89" s="1"/>
      <c r="G89" s="1"/>
      <c r="H89" s="1"/>
      <c r="I89" s="1"/>
      <c r="J89" s="1"/>
      <c r="K89" s="1"/>
      <c r="L89" s="1"/>
      <c r="M89" s="1"/>
      <c r="N89" s="1"/>
      <c r="O89" s="1"/>
      <c r="P89" s="1"/>
      <c r="Q89" s="1"/>
      <c r="R89" s="1"/>
      <c r="S89" s="1"/>
      <c r="T89" s="1"/>
    </row>
    <row r="90" spans="1:20" ht="12.75">
      <c r="A90" s="1"/>
      <c r="B90" s="1"/>
      <c r="C90" s="1"/>
      <c r="D90" s="1"/>
      <c r="E90" s="1"/>
      <c r="F90" s="1"/>
      <c r="G90" s="1"/>
      <c r="H90" s="1"/>
      <c r="I90" s="1"/>
      <c r="J90" s="1"/>
      <c r="K90" s="1"/>
      <c r="L90" s="1"/>
      <c r="M90" s="1"/>
      <c r="N90" s="1"/>
      <c r="O90" s="1"/>
      <c r="P90" s="1"/>
      <c r="Q90" s="1"/>
      <c r="R90" s="1"/>
      <c r="S90" s="1"/>
      <c r="T90" s="1"/>
    </row>
  </sheetData>
  <sheetProtection selectLockedCells="1" selectUnlockedCells="1"/>
  <mergeCells count="1">
    <mergeCell ref="D73:E74"/>
  </mergeCells>
  <conditionalFormatting sqref="I9 I11 I13 I17 I19 I21 I25 I27 I29 I33 I35 I37 I41 I43 I45 I49 I51 I53 I57 I59 I61 I65 I67 I69 K11 K15 K27 K31 K35 K43 K47 K51 K59 K63 K67 M15 M23 M31 M39 M47 M55 M63">
    <cfRule type="expression" priority="1" dxfId="0" stopIfTrue="1">
      <formula>H9="as"</formula>
    </cfRule>
    <cfRule type="expression" priority="2" dxfId="0" stopIfTrue="1">
      <formula>H9="bs"</formula>
    </cfRule>
  </conditionalFormatting>
  <conditionalFormatting sqref="I10 I18 I26 I34 I42 I50 I58 I66 K14 K30 K46 K62 M22 M38 M54">
    <cfRule type="expression" priority="3" dxfId="0" stopIfTrue="1">
      <formula>H11="as"</formula>
    </cfRule>
    <cfRule type="expression" priority="4" dxfId="0" stopIfTrue="1">
      <formula>H11="bs"</formula>
    </cfRule>
  </conditionalFormatting>
  <printOptions/>
  <pageMargins left="0.3541666666666667" right="0.3541666666666667" top="0.39375" bottom="0.39375" header="0.5118055555555555" footer="0.5118055555555555"/>
  <pageSetup horizontalDpi="300" verticalDpi="300"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M75"/>
  <sheetViews>
    <sheetView showZeros="0" tabSelected="1" zoomScale="85" zoomScaleNormal="85" workbookViewId="0" topLeftCell="A1">
      <selection activeCell="F21" sqref="F21"/>
    </sheetView>
  </sheetViews>
  <sheetFormatPr defaultColWidth="9.140625" defaultRowHeight="12.75"/>
  <cols>
    <col min="1" max="1" width="4.7109375" style="0" customWidth="1"/>
    <col min="2" max="2" width="22.7109375" style="0" customWidth="1"/>
    <col min="3" max="3" width="23.00390625" style="0" customWidth="1"/>
    <col min="4" max="4" width="5.7109375" style="0" customWidth="1"/>
    <col min="5" max="5" width="17.140625" style="0" customWidth="1"/>
    <col min="6" max="6" width="23.00390625" style="0" customWidth="1"/>
    <col min="7" max="7" width="4.7109375" style="0" customWidth="1"/>
    <col min="8" max="9" width="1.7109375" style="0" customWidth="1"/>
    <col min="13" max="13" width="9.7109375" style="0" customWidth="1"/>
  </cols>
  <sheetData>
    <row r="1" spans="1:13" ht="19.5" customHeight="1">
      <c r="A1" s="131" t="str">
        <f>Tytuł!C10</f>
        <v>Lion's Bank Tennis Cup 2016</v>
      </c>
      <c r="B1" s="132"/>
      <c r="C1" s="14"/>
      <c r="D1" s="14" t="s">
        <v>15</v>
      </c>
      <c r="E1" s="133" t="str">
        <f>Tytuł!$C14</f>
        <v>Marcin Baruchowski</v>
      </c>
      <c r="F1" s="133"/>
      <c r="G1" s="134"/>
      <c r="H1" s="135"/>
      <c r="I1" s="1"/>
      <c r="J1" s="1"/>
      <c r="K1" s="1"/>
      <c r="L1" s="1"/>
      <c r="M1" s="1"/>
    </row>
    <row r="2" spans="1:13" ht="12.75" customHeight="1">
      <c r="A2" s="132"/>
      <c r="B2" s="132"/>
      <c r="C2" s="14"/>
      <c r="D2" s="14" t="s">
        <v>5</v>
      </c>
      <c r="E2" s="136" t="str">
        <f>Tytuł!$G10</f>
        <v>Seniorzy i Amatorzy</v>
      </c>
      <c r="F2" s="136"/>
      <c r="G2" s="137"/>
      <c r="H2" s="1"/>
      <c r="I2" s="1"/>
      <c r="J2" s="1"/>
      <c r="K2" s="1"/>
      <c r="L2" s="1"/>
      <c r="M2" s="1"/>
    </row>
    <row r="3" spans="1:13" ht="12.75">
      <c r="A3" s="1"/>
      <c r="B3" s="1"/>
      <c r="C3" s="14"/>
      <c r="D3" s="14" t="s">
        <v>9</v>
      </c>
      <c r="E3" s="136" t="str">
        <f>Tytuł!$G12</f>
        <v>Gdańsk</v>
      </c>
      <c r="F3" s="136"/>
      <c r="G3" s="137"/>
      <c r="H3" s="1"/>
      <c r="I3" s="1"/>
      <c r="J3" s="1"/>
      <c r="K3" s="1"/>
      <c r="L3" s="1"/>
      <c r="M3" s="1"/>
    </row>
    <row r="4" spans="1:13" ht="12.75" customHeight="1">
      <c r="A4" s="138" t="s">
        <v>127</v>
      </c>
      <c r="B4" s="1"/>
      <c r="C4" s="14"/>
      <c r="D4" s="14" t="s">
        <v>13</v>
      </c>
      <c r="E4" s="136" t="str">
        <f>Tytuł!$G14</f>
        <v>21-24.07.2016</v>
      </c>
      <c r="F4" s="136"/>
      <c r="G4" s="137"/>
      <c r="H4" s="1"/>
      <c r="I4" s="1"/>
      <c r="J4" s="1"/>
      <c r="K4" s="1"/>
      <c r="L4" s="1"/>
      <c r="M4" s="1"/>
    </row>
    <row r="5" spans="1:13" ht="12.75">
      <c r="A5" s="1"/>
      <c r="B5" s="1"/>
      <c r="C5" s="1"/>
      <c r="D5" s="1"/>
      <c r="E5" s="1"/>
      <c r="F5" s="1"/>
      <c r="G5" s="1"/>
      <c r="H5" s="1"/>
      <c r="I5" s="1"/>
      <c r="J5" s="1"/>
      <c r="K5" s="1"/>
      <c r="L5" s="1"/>
      <c r="M5" s="1"/>
    </row>
    <row r="6" spans="1:13" ht="15.75" customHeight="1">
      <c r="A6" s="139" t="s">
        <v>128</v>
      </c>
      <c r="B6" s="139"/>
      <c r="C6" s="139"/>
      <c r="D6" s="139"/>
      <c r="E6" s="139"/>
      <c r="F6" s="139"/>
      <c r="G6" s="139"/>
      <c r="H6" s="139"/>
      <c r="I6" s="1"/>
      <c r="J6" s="1"/>
      <c r="K6" s="1"/>
      <c r="L6" s="1"/>
      <c r="M6" s="1"/>
    </row>
    <row r="7" spans="1:13" ht="12.75" customHeight="1">
      <c r="A7" s="140"/>
      <c r="B7" s="141"/>
      <c r="C7" s="142"/>
      <c r="D7" s="141"/>
      <c r="E7" s="141"/>
      <c r="F7" s="141"/>
      <c r="G7" s="141"/>
      <c r="H7" s="141"/>
      <c r="I7" s="1"/>
      <c r="J7" s="1"/>
      <c r="K7" s="1"/>
      <c r="L7" s="1"/>
      <c r="M7" s="1"/>
    </row>
    <row r="8" spans="1:13" ht="18" customHeight="1">
      <c r="A8" s="143"/>
      <c r="B8" s="144" t="s">
        <v>129</v>
      </c>
      <c r="C8" s="145" t="s">
        <v>130</v>
      </c>
      <c r="D8" s="146" t="s">
        <v>131</v>
      </c>
      <c r="E8" s="146"/>
      <c r="F8" s="147" t="s">
        <v>132</v>
      </c>
      <c r="G8" s="1"/>
      <c r="H8" s="1"/>
      <c r="I8" s="1"/>
      <c r="J8" s="1"/>
      <c r="K8" s="1"/>
      <c r="L8" s="1"/>
      <c r="M8" s="1"/>
    </row>
    <row r="9" spans="1:13" ht="12.75">
      <c r="A9" s="148"/>
      <c r="B9" s="149" t="s">
        <v>133</v>
      </c>
      <c r="C9" s="150" t="s">
        <v>133</v>
      </c>
      <c r="D9" s="151" t="s">
        <v>133</v>
      </c>
      <c r="E9" s="151"/>
      <c r="F9" s="152" t="s">
        <v>133</v>
      </c>
      <c r="G9" s="1"/>
      <c r="H9" s="1"/>
      <c r="I9" s="1"/>
      <c r="J9" s="1"/>
      <c r="K9" s="1"/>
      <c r="L9" s="1"/>
      <c r="M9" s="1"/>
    </row>
    <row r="10" spans="1:13" ht="12.75">
      <c r="A10" s="148"/>
      <c r="B10" s="153"/>
      <c r="C10" s="1"/>
      <c r="D10" s="154"/>
      <c r="E10" s="154"/>
      <c r="F10" s="155"/>
      <c r="G10" s="1"/>
      <c r="H10" s="1"/>
      <c r="I10" s="1"/>
      <c r="J10" s="1"/>
      <c r="K10" s="1"/>
      <c r="L10" s="1"/>
      <c r="M10" s="1"/>
    </row>
    <row r="11" spans="1:13" ht="12.75">
      <c r="A11" s="148"/>
      <c r="B11" s="153"/>
      <c r="C11" s="1"/>
      <c r="D11" s="154"/>
      <c r="E11" s="154"/>
      <c r="F11" s="155"/>
      <c r="G11" s="1"/>
      <c r="H11" s="1"/>
      <c r="I11" s="1"/>
      <c r="J11" s="1"/>
      <c r="K11" s="1"/>
      <c r="L11" s="1"/>
      <c r="M11" s="1"/>
    </row>
    <row r="12" spans="1:13" ht="12.75">
      <c r="A12" s="148"/>
      <c r="B12" s="156" t="s">
        <v>134</v>
      </c>
      <c r="C12" s="157" t="s">
        <v>134</v>
      </c>
      <c r="D12" s="157" t="s">
        <v>134</v>
      </c>
      <c r="E12" s="157"/>
      <c r="F12" s="158" t="s">
        <v>134</v>
      </c>
      <c r="G12" s="1"/>
      <c r="H12" s="1"/>
      <c r="I12" s="1"/>
      <c r="J12" s="1"/>
      <c r="K12" s="1"/>
      <c r="L12" s="1"/>
      <c r="M12" s="1"/>
    </row>
    <row r="13" spans="1:13" ht="12.75">
      <c r="A13" s="148"/>
      <c r="B13" s="153"/>
      <c r="C13" s="1"/>
      <c r="D13" s="154"/>
      <c r="E13" s="154"/>
      <c r="F13" s="155"/>
      <c r="G13" s="1"/>
      <c r="H13" s="1"/>
      <c r="I13" s="1"/>
      <c r="J13" s="1"/>
      <c r="K13" s="1"/>
      <c r="L13" s="1"/>
      <c r="M13" s="1"/>
    </row>
    <row r="14" spans="1:13" ht="12.75">
      <c r="A14" s="148"/>
      <c r="B14" s="153"/>
      <c r="C14" s="1"/>
      <c r="D14" s="154"/>
      <c r="E14" s="154"/>
      <c r="F14" s="155"/>
      <c r="G14" s="1"/>
      <c r="H14" s="1"/>
      <c r="I14" s="1"/>
      <c r="J14" s="1"/>
      <c r="K14" s="1"/>
      <c r="L14" s="1"/>
      <c r="M14" s="1"/>
    </row>
    <row r="15" spans="1:13" ht="12.75">
      <c r="A15" s="148"/>
      <c r="B15" s="159"/>
      <c r="C15" s="160"/>
      <c r="D15" s="161"/>
      <c r="E15" s="161"/>
      <c r="F15" s="162"/>
      <c r="G15" s="1"/>
      <c r="H15" s="1"/>
      <c r="I15" s="1"/>
      <c r="J15" s="1"/>
      <c r="K15" s="1"/>
      <c r="L15" s="1"/>
      <c r="M15" s="1"/>
    </row>
    <row r="16" spans="1:13" ht="12.75">
      <c r="A16" s="148"/>
      <c r="B16" s="149" t="s">
        <v>135</v>
      </c>
      <c r="C16" s="150" t="s">
        <v>135</v>
      </c>
      <c r="D16" s="151" t="s">
        <v>135</v>
      </c>
      <c r="E16" s="151"/>
      <c r="F16" s="152" t="s">
        <v>135</v>
      </c>
      <c r="G16" s="1"/>
      <c r="H16" s="1"/>
      <c r="I16" s="1"/>
      <c r="J16" s="1"/>
      <c r="K16" s="1"/>
      <c r="L16" s="1"/>
      <c r="M16" s="1"/>
    </row>
    <row r="17" spans="1:13" ht="12.75">
      <c r="A17" s="148"/>
      <c r="B17" s="153"/>
      <c r="C17" s="1"/>
      <c r="D17" s="154"/>
      <c r="E17" s="154"/>
      <c r="F17" s="155"/>
      <c r="G17" s="1"/>
      <c r="H17" s="1"/>
      <c r="I17" s="1"/>
      <c r="J17" s="1"/>
      <c r="K17" s="1"/>
      <c r="L17" s="1"/>
      <c r="M17" s="1"/>
    </row>
    <row r="18" spans="1:13" ht="12.75">
      <c r="A18" s="148"/>
      <c r="B18" s="153"/>
      <c r="C18" s="1"/>
      <c r="D18" s="154"/>
      <c r="E18" s="154"/>
      <c r="F18" s="155"/>
      <c r="G18" s="1"/>
      <c r="H18" s="1"/>
      <c r="I18" s="1"/>
      <c r="J18" s="1"/>
      <c r="K18" s="1"/>
      <c r="L18" s="1"/>
      <c r="M18" s="1"/>
    </row>
    <row r="19" spans="1:13" ht="12.75">
      <c r="A19" s="148"/>
      <c r="B19" s="156" t="s">
        <v>134</v>
      </c>
      <c r="C19" s="157" t="s">
        <v>134</v>
      </c>
      <c r="D19" s="157" t="s">
        <v>134</v>
      </c>
      <c r="E19" s="157"/>
      <c r="F19" s="158" t="s">
        <v>134</v>
      </c>
      <c r="G19" s="1"/>
      <c r="H19" s="1"/>
      <c r="I19" s="1"/>
      <c r="J19" s="1"/>
      <c r="K19" s="1"/>
      <c r="L19" s="1"/>
      <c r="M19" s="1"/>
    </row>
    <row r="20" spans="1:13" ht="12.75">
      <c r="A20" s="148"/>
      <c r="B20" s="153"/>
      <c r="C20" s="1"/>
      <c r="D20" s="154"/>
      <c r="E20" s="154"/>
      <c r="F20" s="155"/>
      <c r="G20" s="1"/>
      <c r="H20" s="1"/>
      <c r="I20" s="1"/>
      <c r="J20" s="1"/>
      <c r="K20" s="1"/>
      <c r="L20" s="1"/>
      <c r="M20" s="1"/>
    </row>
    <row r="21" spans="1:13" ht="12.75">
      <c r="A21" s="148"/>
      <c r="B21" s="153"/>
      <c r="C21" s="1"/>
      <c r="D21" s="154"/>
      <c r="E21" s="154"/>
      <c r="F21" s="155"/>
      <c r="G21" s="1"/>
      <c r="H21" s="1"/>
      <c r="I21" s="1"/>
      <c r="J21" s="1"/>
      <c r="K21" s="1"/>
      <c r="L21" s="1"/>
      <c r="M21" s="1"/>
    </row>
    <row r="22" spans="1:13" ht="12.75">
      <c r="A22" s="148"/>
      <c r="B22" s="159"/>
      <c r="C22" s="160"/>
      <c r="D22" s="161"/>
      <c r="E22" s="161"/>
      <c r="F22" s="162"/>
      <c r="G22" s="1"/>
      <c r="H22" s="1"/>
      <c r="I22" s="1"/>
      <c r="J22" s="1"/>
      <c r="K22" s="1"/>
      <c r="L22" s="1"/>
      <c r="M22" s="1"/>
    </row>
    <row r="23" spans="1:13" ht="12.75">
      <c r="A23" s="148"/>
      <c r="B23" s="149" t="s">
        <v>135</v>
      </c>
      <c r="C23" s="150" t="s">
        <v>135</v>
      </c>
      <c r="D23" s="163" t="s">
        <v>135</v>
      </c>
      <c r="E23" s="149"/>
      <c r="F23" s="152" t="s">
        <v>135</v>
      </c>
      <c r="G23" s="1"/>
      <c r="H23" s="1"/>
      <c r="I23" s="1"/>
      <c r="J23" s="1"/>
      <c r="K23" s="1"/>
      <c r="L23" s="1"/>
      <c r="M23" s="1"/>
    </row>
    <row r="24" spans="1:13" ht="12.75">
      <c r="A24" s="148"/>
      <c r="B24" s="153"/>
      <c r="C24" s="1"/>
      <c r="D24" s="154"/>
      <c r="E24" s="154"/>
      <c r="F24" s="155"/>
      <c r="G24" s="1"/>
      <c r="H24" s="1"/>
      <c r="I24" s="1"/>
      <c r="J24" s="1"/>
      <c r="K24" s="1"/>
      <c r="L24" s="1"/>
      <c r="M24" s="1"/>
    </row>
    <row r="25" spans="1:13" ht="12.75">
      <c r="A25" s="148"/>
      <c r="B25" s="153"/>
      <c r="C25" s="1"/>
      <c r="D25" s="154"/>
      <c r="E25" s="154"/>
      <c r="F25" s="155"/>
      <c r="G25" s="1"/>
      <c r="H25" s="1"/>
      <c r="I25" s="1"/>
      <c r="J25" s="1"/>
      <c r="K25" s="1"/>
      <c r="L25" s="1"/>
      <c r="M25" s="1"/>
    </row>
    <row r="26" spans="1:13" ht="12.75">
      <c r="A26" s="148"/>
      <c r="B26" s="156" t="s">
        <v>134</v>
      </c>
      <c r="C26" s="157" t="s">
        <v>134</v>
      </c>
      <c r="D26" s="157" t="s">
        <v>134</v>
      </c>
      <c r="E26" s="157"/>
      <c r="F26" s="158" t="s">
        <v>134</v>
      </c>
      <c r="G26" s="1"/>
      <c r="H26" s="1"/>
      <c r="I26" s="1"/>
      <c r="J26" s="1"/>
      <c r="K26" s="1"/>
      <c r="L26" s="1"/>
      <c r="M26" s="1"/>
    </row>
    <row r="27" spans="1:13" ht="12.75">
      <c r="A27" s="148"/>
      <c r="B27" s="153"/>
      <c r="C27" s="1"/>
      <c r="D27" s="154"/>
      <c r="E27" s="154"/>
      <c r="F27" s="155"/>
      <c r="G27" s="1"/>
      <c r="H27" s="1"/>
      <c r="I27" s="1"/>
      <c r="J27" s="1"/>
      <c r="K27" s="1"/>
      <c r="L27" s="1"/>
      <c r="M27" s="1"/>
    </row>
    <row r="28" spans="1:13" ht="12.75">
      <c r="A28" s="148"/>
      <c r="B28" s="153"/>
      <c r="C28" s="1"/>
      <c r="D28" s="154"/>
      <c r="E28" s="154"/>
      <c r="F28" s="155"/>
      <c r="G28" s="1"/>
      <c r="H28" s="1"/>
      <c r="I28" s="1"/>
      <c r="J28" s="1"/>
      <c r="K28" s="1"/>
      <c r="L28" s="1"/>
      <c r="M28" s="1"/>
    </row>
    <row r="29" spans="1:13" ht="12.75">
      <c r="A29" s="148"/>
      <c r="B29" s="159"/>
      <c r="C29" s="160"/>
      <c r="D29" s="161"/>
      <c r="E29" s="161"/>
      <c r="F29" s="162"/>
      <c r="G29" s="1"/>
      <c r="H29" s="1"/>
      <c r="I29" s="1"/>
      <c r="J29" s="1"/>
      <c r="K29" s="1"/>
      <c r="L29" s="1"/>
      <c r="M29" s="1"/>
    </row>
    <row r="30" spans="1:13" ht="12.75">
      <c r="A30" s="148"/>
      <c r="B30" s="149" t="s">
        <v>135</v>
      </c>
      <c r="C30" s="150" t="s">
        <v>135</v>
      </c>
      <c r="D30" s="151" t="s">
        <v>135</v>
      </c>
      <c r="E30" s="151"/>
      <c r="F30" s="152" t="s">
        <v>135</v>
      </c>
      <c r="G30" s="1"/>
      <c r="H30" s="1"/>
      <c r="I30" s="1"/>
      <c r="J30" s="1"/>
      <c r="K30" s="1"/>
      <c r="L30" s="1"/>
      <c r="M30" s="1"/>
    </row>
    <row r="31" spans="1:13" ht="12.75">
      <c r="A31" s="148"/>
      <c r="B31" s="153"/>
      <c r="C31" s="1"/>
      <c r="D31" s="154"/>
      <c r="E31" s="154"/>
      <c r="F31" s="155"/>
      <c r="G31" s="1"/>
      <c r="H31" s="1"/>
      <c r="I31" s="1"/>
      <c r="J31" s="1"/>
      <c r="K31" s="1"/>
      <c r="L31" s="1"/>
      <c r="M31" s="1"/>
    </row>
    <row r="32" spans="1:13" ht="12.75">
      <c r="A32" s="148"/>
      <c r="B32" s="153"/>
      <c r="C32" s="1"/>
      <c r="D32" s="154"/>
      <c r="E32" s="154"/>
      <c r="F32" s="155"/>
      <c r="G32" s="1"/>
      <c r="H32" s="1"/>
      <c r="I32" s="1"/>
      <c r="J32" s="1"/>
      <c r="K32" s="1"/>
      <c r="L32" s="1"/>
      <c r="M32" s="1"/>
    </row>
    <row r="33" spans="1:13" ht="12.75">
      <c r="A33" s="148"/>
      <c r="B33" s="156" t="s">
        <v>134</v>
      </c>
      <c r="C33" s="157" t="s">
        <v>134</v>
      </c>
      <c r="D33" s="157" t="s">
        <v>134</v>
      </c>
      <c r="E33" s="157"/>
      <c r="F33" s="158" t="s">
        <v>134</v>
      </c>
      <c r="G33" s="1"/>
      <c r="H33" s="1"/>
      <c r="I33" s="1"/>
      <c r="J33" s="1"/>
      <c r="K33" s="1"/>
      <c r="L33" s="1"/>
      <c r="M33" s="1"/>
    </row>
    <row r="34" spans="1:13" ht="12.75">
      <c r="A34" s="148"/>
      <c r="B34" s="153"/>
      <c r="C34" s="1"/>
      <c r="D34" s="154"/>
      <c r="E34" s="154"/>
      <c r="F34" s="155"/>
      <c r="G34" s="1"/>
      <c r="H34" s="1"/>
      <c r="I34" s="1"/>
      <c r="J34" s="1"/>
      <c r="K34" s="1"/>
      <c r="L34" s="1"/>
      <c r="M34" s="1"/>
    </row>
    <row r="35" spans="1:13" ht="12.75">
      <c r="A35" s="148"/>
      <c r="B35" s="153"/>
      <c r="C35" s="1"/>
      <c r="D35" s="154"/>
      <c r="E35" s="154"/>
      <c r="F35" s="155"/>
      <c r="G35" s="1"/>
      <c r="H35" s="1"/>
      <c r="I35" s="1"/>
      <c r="J35" s="1"/>
      <c r="K35" s="1"/>
      <c r="L35" s="1"/>
      <c r="M35" s="1"/>
    </row>
    <row r="36" spans="1:13" ht="12.75">
      <c r="A36" s="148"/>
      <c r="B36" s="159"/>
      <c r="C36" s="160"/>
      <c r="D36" s="161"/>
      <c r="E36" s="161"/>
      <c r="F36" s="162"/>
      <c r="G36" s="1"/>
      <c r="H36" s="1"/>
      <c r="I36" s="1"/>
      <c r="J36" s="1"/>
      <c r="K36" s="1"/>
      <c r="L36" s="1"/>
      <c r="M36" s="1"/>
    </row>
    <row r="37" spans="1:13" ht="12.75">
      <c r="A37" s="148"/>
      <c r="B37" s="149" t="s">
        <v>135</v>
      </c>
      <c r="C37" s="150" t="s">
        <v>135</v>
      </c>
      <c r="D37" s="151" t="s">
        <v>135</v>
      </c>
      <c r="E37" s="151"/>
      <c r="F37" s="152" t="s">
        <v>135</v>
      </c>
      <c r="G37" s="1"/>
      <c r="H37" s="1"/>
      <c r="I37" s="1"/>
      <c r="J37" s="1"/>
      <c r="K37" s="1"/>
      <c r="L37" s="1"/>
      <c r="M37" s="1"/>
    </row>
    <row r="38" spans="1:13" ht="12.75">
      <c r="A38" s="148"/>
      <c r="B38" s="153"/>
      <c r="C38" s="164"/>
      <c r="D38" s="154"/>
      <c r="E38" s="154"/>
      <c r="F38" s="148"/>
      <c r="G38" s="1"/>
      <c r="H38" s="1"/>
      <c r="I38" s="1"/>
      <c r="J38" s="1"/>
      <c r="K38" s="1"/>
      <c r="L38" s="1"/>
      <c r="M38" s="1"/>
    </row>
    <row r="39" spans="1:13" ht="12.75">
      <c r="A39" s="148"/>
      <c r="B39" s="153"/>
      <c r="C39" s="164"/>
      <c r="D39" s="154"/>
      <c r="E39" s="154"/>
      <c r="F39" s="148"/>
      <c r="G39" s="1"/>
      <c r="H39" s="1"/>
      <c r="I39" s="1"/>
      <c r="J39" s="1"/>
      <c r="K39" s="1"/>
      <c r="L39" s="1"/>
      <c r="M39" s="1"/>
    </row>
    <row r="40" spans="1:13" ht="12.75">
      <c r="A40" s="148"/>
      <c r="B40" s="156" t="s">
        <v>134</v>
      </c>
      <c r="C40" s="157" t="s">
        <v>134</v>
      </c>
      <c r="D40" s="157" t="s">
        <v>134</v>
      </c>
      <c r="E40" s="157"/>
      <c r="F40" s="158" t="s">
        <v>134</v>
      </c>
      <c r="G40" s="1"/>
      <c r="H40" s="1"/>
      <c r="I40" s="1"/>
      <c r="J40" s="1"/>
      <c r="K40" s="1"/>
      <c r="L40" s="1"/>
      <c r="M40" s="1"/>
    </row>
    <row r="41" spans="1:13" ht="12.75">
      <c r="A41" s="148"/>
      <c r="B41" s="153"/>
      <c r="C41" s="164"/>
      <c r="D41" s="154"/>
      <c r="E41" s="154"/>
      <c r="F41" s="148"/>
      <c r="G41" s="1"/>
      <c r="H41" s="1"/>
      <c r="I41" s="1"/>
      <c r="J41" s="1"/>
      <c r="K41" s="1"/>
      <c r="L41" s="1"/>
      <c r="M41" s="1"/>
    </row>
    <row r="42" spans="1:13" ht="12.75">
      <c r="A42" s="148"/>
      <c r="B42" s="153"/>
      <c r="C42" s="164"/>
      <c r="D42" s="154"/>
      <c r="E42" s="154"/>
      <c r="F42" s="148"/>
      <c r="G42" s="1"/>
      <c r="H42" s="1"/>
      <c r="I42" s="1"/>
      <c r="J42" s="1"/>
      <c r="K42" s="1"/>
      <c r="L42" s="1"/>
      <c r="M42" s="1"/>
    </row>
    <row r="43" spans="1:13" ht="12.75">
      <c r="A43" s="148"/>
      <c r="B43" s="159"/>
      <c r="C43" s="165"/>
      <c r="D43" s="161"/>
      <c r="E43" s="161"/>
      <c r="F43" s="166"/>
      <c r="G43" s="1"/>
      <c r="H43" s="1"/>
      <c r="I43" s="1"/>
      <c r="J43" s="1"/>
      <c r="K43" s="1"/>
      <c r="L43" s="1"/>
      <c r="M43" s="1"/>
    </row>
    <row r="44" spans="1:13" ht="12.75">
      <c r="A44" s="148"/>
      <c r="B44" s="149" t="s">
        <v>135</v>
      </c>
      <c r="C44" s="150" t="s">
        <v>135</v>
      </c>
      <c r="D44" s="151" t="s">
        <v>135</v>
      </c>
      <c r="E44" s="151"/>
      <c r="F44" s="152" t="s">
        <v>135</v>
      </c>
      <c r="G44" s="1"/>
      <c r="H44" s="1"/>
      <c r="I44" s="1"/>
      <c r="J44" s="1"/>
      <c r="K44" s="1"/>
      <c r="L44" s="1"/>
      <c r="M44" s="1"/>
    </row>
    <row r="45" spans="1:13" ht="12.75">
      <c r="A45" s="148"/>
      <c r="B45" s="153"/>
      <c r="C45" s="164"/>
      <c r="D45" s="154"/>
      <c r="E45" s="154"/>
      <c r="F45" s="148"/>
      <c r="G45" s="1"/>
      <c r="H45" s="1"/>
      <c r="I45" s="1"/>
      <c r="J45" s="1"/>
      <c r="K45" s="1"/>
      <c r="L45" s="1"/>
      <c r="M45" s="1"/>
    </row>
    <row r="46" spans="1:13" ht="12.75">
      <c r="A46" s="148"/>
      <c r="B46" s="153"/>
      <c r="C46" s="164"/>
      <c r="D46" s="154"/>
      <c r="E46" s="154"/>
      <c r="F46" s="148"/>
      <c r="G46" s="1"/>
      <c r="H46" s="1"/>
      <c r="I46" s="1"/>
      <c r="J46" s="1"/>
      <c r="K46" s="1"/>
      <c r="L46" s="1"/>
      <c r="M46" s="1"/>
    </row>
    <row r="47" spans="1:13" ht="12.75">
      <c r="A47" s="148"/>
      <c r="B47" s="156" t="s">
        <v>134</v>
      </c>
      <c r="C47" s="157" t="s">
        <v>134</v>
      </c>
      <c r="D47" s="157" t="s">
        <v>134</v>
      </c>
      <c r="E47" s="157"/>
      <c r="F47" s="158" t="s">
        <v>134</v>
      </c>
      <c r="G47" s="1"/>
      <c r="H47" s="1"/>
      <c r="I47" s="1"/>
      <c r="J47" s="1"/>
      <c r="K47" s="1"/>
      <c r="L47" s="1"/>
      <c r="M47" s="1"/>
    </row>
    <row r="48" spans="1:13" ht="12.75">
      <c r="A48" s="148"/>
      <c r="B48" s="153"/>
      <c r="C48" s="164"/>
      <c r="D48" s="154"/>
      <c r="E48" s="154"/>
      <c r="F48" s="148"/>
      <c r="G48" s="1"/>
      <c r="H48" s="1"/>
      <c r="I48" s="1"/>
      <c r="J48" s="1"/>
      <c r="K48" s="1"/>
      <c r="L48" s="1"/>
      <c r="M48" s="1"/>
    </row>
    <row r="49" spans="1:13" ht="12.75">
      <c r="A49" s="148"/>
      <c r="B49" s="153"/>
      <c r="C49" s="164"/>
      <c r="D49" s="154"/>
      <c r="E49" s="154"/>
      <c r="F49" s="148"/>
      <c r="G49" s="1"/>
      <c r="H49" s="1"/>
      <c r="I49" s="1"/>
      <c r="J49" s="1"/>
      <c r="K49" s="1"/>
      <c r="L49" s="1"/>
      <c r="M49" s="1"/>
    </row>
    <row r="50" spans="1:13" ht="12.75">
      <c r="A50" s="148"/>
      <c r="B50" s="159"/>
      <c r="C50" s="165"/>
      <c r="D50" s="161"/>
      <c r="E50" s="161"/>
      <c r="F50" s="166"/>
      <c r="G50" s="1"/>
      <c r="H50" s="1"/>
      <c r="I50" s="1"/>
      <c r="J50" s="1"/>
      <c r="K50" s="1"/>
      <c r="L50" s="1"/>
      <c r="M50" s="1"/>
    </row>
    <row r="51" spans="1:13" ht="7.5" customHeight="1">
      <c r="A51" s="1"/>
      <c r="B51" s="1"/>
      <c r="C51" s="1"/>
      <c r="D51" s="1"/>
      <c r="E51" s="1"/>
      <c r="F51" s="1"/>
      <c r="G51" s="1"/>
      <c r="H51" s="1"/>
      <c r="I51" s="1"/>
      <c r="J51" s="1"/>
      <c r="K51" s="1"/>
      <c r="L51" s="1"/>
      <c r="M51" s="1"/>
    </row>
    <row r="52" spans="1:13" ht="12.75">
      <c r="A52" s="17" t="s">
        <v>136</v>
      </c>
      <c r="B52" s="17"/>
      <c r="C52" s="17"/>
      <c r="D52" s="17"/>
      <c r="E52" s="17"/>
      <c r="F52" s="17"/>
      <c r="G52" s="17"/>
      <c r="H52" s="1"/>
      <c r="I52" s="1"/>
      <c r="J52" s="1"/>
      <c r="K52" s="1"/>
      <c r="L52" s="1"/>
      <c r="M52" s="1"/>
    </row>
    <row r="53" spans="1:13" ht="12.75">
      <c r="A53" s="1"/>
      <c r="B53" s="1"/>
      <c r="C53" s="1"/>
      <c r="D53" s="1"/>
      <c r="E53" s="1"/>
      <c r="F53" s="1"/>
      <c r="G53" s="1"/>
      <c r="H53" s="1"/>
      <c r="I53" s="1"/>
      <c r="J53" s="1"/>
      <c r="K53" s="1"/>
      <c r="L53" s="1"/>
      <c r="M53" s="1"/>
    </row>
    <row r="54" spans="1:13" ht="12.75">
      <c r="A54" s="1"/>
      <c r="B54" s="167" t="s">
        <v>137</v>
      </c>
      <c r="C54" s="168"/>
      <c r="D54" s="168"/>
      <c r="E54" s="1"/>
      <c r="F54" s="167" t="s">
        <v>138</v>
      </c>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row r="61" spans="1:13" ht="12.75">
      <c r="A61" s="1"/>
      <c r="B61" s="1"/>
      <c r="C61" s="1"/>
      <c r="D61" s="1"/>
      <c r="E61" s="1"/>
      <c r="F61" s="1"/>
      <c r="G61" s="1"/>
      <c r="H61" s="1"/>
      <c r="I61" s="1"/>
      <c r="J61" s="1"/>
      <c r="K61" s="1"/>
      <c r="L61" s="1"/>
      <c r="M61" s="1"/>
    </row>
    <row r="62" spans="1:13" ht="12.75">
      <c r="A62" s="1"/>
      <c r="B62" s="1"/>
      <c r="C62" s="1"/>
      <c r="D62" s="1"/>
      <c r="E62" s="1"/>
      <c r="F62" s="1"/>
      <c r="G62" s="1"/>
      <c r="H62" s="1"/>
      <c r="I62" s="1"/>
      <c r="J62" s="1"/>
      <c r="K62" s="1"/>
      <c r="L62" s="1"/>
      <c r="M62" s="1"/>
    </row>
    <row r="63" spans="1:13" ht="12.75">
      <c r="A63" s="1"/>
      <c r="B63" s="1"/>
      <c r="C63" s="1"/>
      <c r="D63" s="1"/>
      <c r="E63" s="1"/>
      <c r="F63" s="1"/>
      <c r="G63" s="1"/>
      <c r="H63" s="1"/>
      <c r="I63" s="1"/>
      <c r="J63" s="1"/>
      <c r="K63" s="1"/>
      <c r="L63" s="1"/>
      <c r="M63" s="1"/>
    </row>
    <row r="64" spans="1:13" ht="12.75">
      <c r="A64" s="1"/>
      <c r="B64" s="1"/>
      <c r="C64" s="1"/>
      <c r="D64" s="1"/>
      <c r="E64" s="1"/>
      <c r="F64" s="1"/>
      <c r="G64" s="1"/>
      <c r="H64" s="1"/>
      <c r="I64" s="1"/>
      <c r="J64" s="1"/>
      <c r="K64" s="1"/>
      <c r="L64" s="1"/>
      <c r="M64" s="1"/>
    </row>
    <row r="65" spans="1:13" ht="12.75">
      <c r="A65" s="1"/>
      <c r="B65" s="1"/>
      <c r="C65" s="1"/>
      <c r="D65" s="1"/>
      <c r="E65" s="1"/>
      <c r="F65" s="1"/>
      <c r="G65" s="1"/>
      <c r="H65" s="1"/>
      <c r="I65" s="1"/>
      <c r="J65" s="1"/>
      <c r="K65" s="1"/>
      <c r="L65" s="1"/>
      <c r="M65" s="1"/>
    </row>
    <row r="66" spans="1:13" ht="12.75">
      <c r="A66" s="1"/>
      <c r="B66" s="1"/>
      <c r="C66" s="1"/>
      <c r="D66" s="1"/>
      <c r="E66" s="1"/>
      <c r="F66" s="1"/>
      <c r="G66" s="1"/>
      <c r="H66" s="1"/>
      <c r="I66" s="1"/>
      <c r="J66" s="1"/>
      <c r="K66" s="1"/>
      <c r="L66" s="1"/>
      <c r="M66" s="1"/>
    </row>
    <row r="67" spans="1:13" ht="12.75">
      <c r="A67" s="1"/>
      <c r="B67" s="1"/>
      <c r="C67" s="1"/>
      <c r="D67" s="1"/>
      <c r="E67" s="1"/>
      <c r="F67" s="1"/>
      <c r="G67" s="1"/>
      <c r="H67" s="1"/>
      <c r="I67" s="1"/>
      <c r="J67" s="1"/>
      <c r="K67" s="1"/>
      <c r="L67" s="1"/>
      <c r="M67" s="1"/>
    </row>
    <row r="68" spans="1:13" ht="12.75">
      <c r="A68" s="1"/>
      <c r="B68" s="1"/>
      <c r="C68" s="1"/>
      <c r="D68" s="1"/>
      <c r="E68" s="1"/>
      <c r="F68" s="1"/>
      <c r="G68" s="1"/>
      <c r="H68" s="1"/>
      <c r="I68" s="1"/>
      <c r="J68" s="1"/>
      <c r="K68" s="1"/>
      <c r="L68" s="1"/>
      <c r="M68" s="1"/>
    </row>
    <row r="69" spans="1:13" ht="12.75">
      <c r="A69" s="1"/>
      <c r="B69" s="1"/>
      <c r="C69" s="1"/>
      <c r="D69" s="1"/>
      <c r="E69" s="1"/>
      <c r="F69" s="1"/>
      <c r="G69" s="1"/>
      <c r="H69" s="1"/>
      <c r="I69" s="1"/>
      <c r="J69" s="1"/>
      <c r="K69" s="1"/>
      <c r="L69" s="1"/>
      <c r="M69" s="1"/>
    </row>
    <row r="70" spans="1:13" ht="12.75">
      <c r="A70" s="1"/>
      <c r="B70" s="1"/>
      <c r="C70" s="1"/>
      <c r="D70" s="1"/>
      <c r="E70" s="1"/>
      <c r="F70" s="1"/>
      <c r="G70" s="1"/>
      <c r="H70" s="1"/>
      <c r="I70" s="1"/>
      <c r="J70" s="1"/>
      <c r="K70" s="1"/>
      <c r="L70" s="1"/>
      <c r="M70" s="1"/>
    </row>
    <row r="71" spans="1:13" ht="12.75">
      <c r="A71" s="1"/>
      <c r="B71" s="1"/>
      <c r="C71" s="1"/>
      <c r="D71" s="1"/>
      <c r="E71" s="1"/>
      <c r="F71" s="1"/>
      <c r="G71" s="1"/>
      <c r="H71" s="1"/>
      <c r="I71" s="1"/>
      <c r="J71" s="1"/>
      <c r="K71" s="1"/>
      <c r="L71" s="1"/>
      <c r="M71" s="1"/>
    </row>
    <row r="72" spans="1:13" ht="12.75">
      <c r="A72" s="1"/>
      <c r="B72" s="1"/>
      <c r="C72" s="1"/>
      <c r="D72" s="1"/>
      <c r="E72" s="1"/>
      <c r="F72" s="1"/>
      <c r="G72" s="1"/>
      <c r="H72" s="1"/>
      <c r="I72" s="1"/>
      <c r="J72" s="1"/>
      <c r="K72" s="1"/>
      <c r="L72" s="1"/>
      <c r="M72" s="1"/>
    </row>
    <row r="73" spans="1:13" ht="12.75">
      <c r="A73" s="1"/>
      <c r="B73" s="1"/>
      <c r="C73" s="1"/>
      <c r="D73" s="1"/>
      <c r="E73" s="1"/>
      <c r="F73" s="1"/>
      <c r="G73" s="1"/>
      <c r="H73" s="1"/>
      <c r="I73" s="1"/>
      <c r="J73" s="1"/>
      <c r="K73" s="1"/>
      <c r="L73" s="1"/>
      <c r="M73" s="1"/>
    </row>
    <row r="74" spans="1:13" ht="12.75">
      <c r="A74" s="1"/>
      <c r="B74" s="1"/>
      <c r="C74" s="1"/>
      <c r="D74" s="1"/>
      <c r="E74" s="1"/>
      <c r="F74" s="1"/>
      <c r="G74" s="1"/>
      <c r="H74" s="1"/>
      <c r="I74" s="1"/>
      <c r="J74" s="1"/>
      <c r="K74" s="1"/>
      <c r="L74" s="1"/>
      <c r="M74" s="1"/>
    </row>
    <row r="75" spans="1:13" ht="12.75">
      <c r="A75" s="1"/>
      <c r="B75" s="1"/>
      <c r="C75" s="1"/>
      <c r="D75" s="1"/>
      <c r="E75" s="1"/>
      <c r="F75" s="1"/>
      <c r="G75" s="1"/>
      <c r="H75" s="1"/>
      <c r="I75" s="1"/>
      <c r="J75" s="1"/>
      <c r="K75" s="1"/>
      <c r="L75" s="1"/>
      <c r="M75" s="1"/>
    </row>
  </sheetData>
  <sheetProtection selectLockedCells="1" selectUnlockedCells="1"/>
  <mergeCells count="44">
    <mergeCell ref="A6:H6"/>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A52:G52"/>
  </mergeCells>
  <dataValidations count="1">
    <dataValidation type="list" allowBlank="1" sqref="B10:F11 B13:F15 B17:F18 B20:F22 B24:F25 B27:F29 B31:F32 B34:F36 B38:F39 B41:F43 B45:F46 B48:F50">
      <formula1>Imie</formula1>
      <formula2>0</formula2>
    </dataValidation>
  </dataValidations>
  <printOptions/>
  <pageMargins left="0.39375" right="0.39375" top="0.39375" bottom="0.393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Piotrek</dc:creator>
  <cp:keywords/>
  <dc:description/>
  <cp:lastModifiedBy>Marcin Baruchowski</cp:lastModifiedBy>
  <cp:lastPrinted>2016-07-23T08:07:23Z</cp:lastPrinted>
  <dcterms:created xsi:type="dcterms:W3CDTF">2003-10-15T19:07:07Z</dcterms:created>
  <dcterms:modified xsi:type="dcterms:W3CDTF">2016-07-24T17:00:38Z</dcterms:modified>
  <cp:category/>
  <cp:version/>
  <cp:contentType/>
  <cp:contentStatus/>
  <cp:revision>12</cp:revision>
</cp:coreProperties>
</file>